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decfile2\DECIG\DECSN\BRAZIL\4-PHASE II (2019)\Website\Simulator\"/>
    </mc:Choice>
  </mc:AlternateContent>
  <xr:revisionPtr revIDLastSave="0" documentId="13_ncr:1_{5DC31E9E-8BC1-4045-BDD9-EF5032F5FB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imulator DB2021 Brazil EN" sheetId="2" r:id="rId1"/>
    <sheet name="Simulador DB2021 Brasil PT" sheetId="1" r:id="rId2"/>
  </sheets>
  <definedNames>
    <definedName name="_xlnm._FilterDatabase" localSheetId="1" hidden="1">'Simulador DB2021 Brasil PT'!$A$4:$BN$4</definedName>
    <definedName name="_xlnm._FilterDatabase" localSheetId="0" hidden="1">'Simulator DB2021 Brazil EN'!$A$4:$BN$4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6" i="1" l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AV6" i="1" l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5" i="1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5" i="2"/>
  <c r="AN5" i="1"/>
  <c r="AN5" i="2"/>
  <c r="BK31" i="2"/>
  <c r="BI31" i="2"/>
  <c r="BG31" i="2"/>
  <c r="AZ31" i="2"/>
  <c r="AX31" i="2"/>
  <c r="AR31" i="2"/>
  <c r="AP31" i="2"/>
  <c r="AN31" i="2"/>
  <c r="AI31" i="2"/>
  <c r="AG31" i="2"/>
  <c r="AE31" i="2"/>
  <c r="AC31" i="2"/>
  <c r="X31" i="2"/>
  <c r="V31" i="2"/>
  <c r="T31" i="2"/>
  <c r="R31" i="2"/>
  <c r="M31" i="2"/>
  <c r="K31" i="2"/>
  <c r="I31" i="2"/>
  <c r="G31" i="2"/>
  <c r="BK30" i="2"/>
  <c r="BI30" i="2"/>
  <c r="AZ30" i="2"/>
  <c r="AX30" i="2"/>
  <c r="AR30" i="2"/>
  <c r="AP30" i="2"/>
  <c r="AN30" i="2"/>
  <c r="AI30" i="2"/>
  <c r="AG30" i="2"/>
  <c r="AE30" i="2"/>
  <c r="AC30" i="2"/>
  <c r="X30" i="2"/>
  <c r="V30" i="2"/>
  <c r="T30" i="2"/>
  <c r="R30" i="2"/>
  <c r="M30" i="2"/>
  <c r="K30" i="2"/>
  <c r="I30" i="2"/>
  <c r="G30" i="2"/>
  <c r="BK29" i="2"/>
  <c r="BI29" i="2"/>
  <c r="BG29" i="2"/>
  <c r="AZ29" i="2"/>
  <c r="AX29" i="2"/>
  <c r="AR29" i="2"/>
  <c r="AP29" i="2"/>
  <c r="AN29" i="2"/>
  <c r="AI29" i="2"/>
  <c r="AG29" i="2"/>
  <c r="AE29" i="2"/>
  <c r="AC29" i="2"/>
  <c r="X29" i="2"/>
  <c r="V29" i="2"/>
  <c r="T29" i="2"/>
  <c r="R29" i="2"/>
  <c r="M29" i="2"/>
  <c r="K29" i="2"/>
  <c r="I29" i="2"/>
  <c r="G29" i="2"/>
  <c r="BK28" i="2"/>
  <c r="BI28" i="2"/>
  <c r="BG28" i="2"/>
  <c r="AZ28" i="2"/>
  <c r="AX28" i="2"/>
  <c r="AR28" i="2"/>
  <c r="AP28" i="2"/>
  <c r="AN28" i="2"/>
  <c r="AI28" i="2"/>
  <c r="AG28" i="2"/>
  <c r="AE28" i="2"/>
  <c r="AC28" i="2"/>
  <c r="X28" i="2"/>
  <c r="V28" i="2"/>
  <c r="T28" i="2"/>
  <c r="R28" i="2"/>
  <c r="M28" i="2"/>
  <c r="K28" i="2"/>
  <c r="I28" i="2"/>
  <c r="G28" i="2"/>
  <c r="BK27" i="2"/>
  <c r="BI27" i="2"/>
  <c r="BG27" i="2"/>
  <c r="AZ27" i="2"/>
  <c r="AX27" i="2"/>
  <c r="AR27" i="2"/>
  <c r="AP27" i="2"/>
  <c r="AN27" i="2"/>
  <c r="AI27" i="2"/>
  <c r="AG27" i="2"/>
  <c r="AE27" i="2"/>
  <c r="AC27" i="2"/>
  <c r="X27" i="2"/>
  <c r="V27" i="2"/>
  <c r="T27" i="2"/>
  <c r="R27" i="2"/>
  <c r="M27" i="2"/>
  <c r="K27" i="2"/>
  <c r="I27" i="2"/>
  <c r="G27" i="2"/>
  <c r="BK26" i="2"/>
  <c r="BI26" i="2"/>
  <c r="BG26" i="2"/>
  <c r="AZ26" i="2"/>
  <c r="AX26" i="2"/>
  <c r="AR26" i="2"/>
  <c r="AP26" i="2"/>
  <c r="AN26" i="2"/>
  <c r="AI26" i="2"/>
  <c r="AG26" i="2"/>
  <c r="AE26" i="2"/>
  <c r="AC26" i="2"/>
  <c r="X26" i="2"/>
  <c r="V26" i="2"/>
  <c r="T26" i="2"/>
  <c r="R26" i="2"/>
  <c r="M26" i="2"/>
  <c r="K26" i="2"/>
  <c r="I26" i="2"/>
  <c r="G26" i="2"/>
  <c r="BK25" i="2"/>
  <c r="BI25" i="2"/>
  <c r="BG25" i="2"/>
  <c r="AZ25" i="2"/>
  <c r="AX25" i="2"/>
  <c r="AR25" i="2"/>
  <c r="AP25" i="2"/>
  <c r="AN25" i="2"/>
  <c r="AI25" i="2"/>
  <c r="AG25" i="2"/>
  <c r="AE25" i="2"/>
  <c r="AC25" i="2"/>
  <c r="X25" i="2"/>
  <c r="V25" i="2"/>
  <c r="T25" i="2"/>
  <c r="R25" i="2"/>
  <c r="M25" i="2"/>
  <c r="K25" i="2"/>
  <c r="I25" i="2"/>
  <c r="G25" i="2"/>
  <c r="BK24" i="2"/>
  <c r="BI24" i="2"/>
  <c r="BG24" i="2"/>
  <c r="AZ24" i="2"/>
  <c r="AX24" i="2"/>
  <c r="AR24" i="2"/>
  <c r="AP24" i="2"/>
  <c r="AN24" i="2"/>
  <c r="AI24" i="2"/>
  <c r="AG24" i="2"/>
  <c r="AE24" i="2"/>
  <c r="AC24" i="2"/>
  <c r="X24" i="2"/>
  <c r="V24" i="2"/>
  <c r="T24" i="2"/>
  <c r="R24" i="2"/>
  <c r="M24" i="2"/>
  <c r="K24" i="2"/>
  <c r="I24" i="2"/>
  <c r="G24" i="2"/>
  <c r="BK23" i="2"/>
  <c r="BI23" i="2"/>
  <c r="BG23" i="2"/>
  <c r="AZ23" i="2"/>
  <c r="AX23" i="2"/>
  <c r="AR23" i="2"/>
  <c r="AP23" i="2"/>
  <c r="AN23" i="2"/>
  <c r="AI23" i="2"/>
  <c r="AG23" i="2"/>
  <c r="AE23" i="2"/>
  <c r="AC23" i="2"/>
  <c r="X23" i="2"/>
  <c r="V23" i="2"/>
  <c r="T23" i="2"/>
  <c r="R23" i="2"/>
  <c r="M23" i="2"/>
  <c r="K23" i="2"/>
  <c r="I23" i="2"/>
  <c r="G23" i="2"/>
  <c r="BK22" i="2"/>
  <c r="BI22" i="2"/>
  <c r="BG22" i="2"/>
  <c r="AZ22" i="2"/>
  <c r="AX22" i="2"/>
  <c r="AR22" i="2"/>
  <c r="AP22" i="2"/>
  <c r="AN22" i="2"/>
  <c r="AI22" i="2"/>
  <c r="AG22" i="2"/>
  <c r="AE22" i="2"/>
  <c r="AC22" i="2"/>
  <c r="X22" i="2"/>
  <c r="V22" i="2"/>
  <c r="T22" i="2"/>
  <c r="R22" i="2"/>
  <c r="M22" i="2"/>
  <c r="K22" i="2"/>
  <c r="I22" i="2"/>
  <c r="G22" i="2"/>
  <c r="BK21" i="2"/>
  <c r="BI21" i="2"/>
  <c r="BG21" i="2"/>
  <c r="AZ21" i="2"/>
  <c r="AX21" i="2"/>
  <c r="AR21" i="2"/>
  <c r="AP21" i="2"/>
  <c r="AN21" i="2"/>
  <c r="AI21" i="2"/>
  <c r="AG21" i="2"/>
  <c r="AE21" i="2"/>
  <c r="AC21" i="2"/>
  <c r="X21" i="2"/>
  <c r="V21" i="2"/>
  <c r="T21" i="2"/>
  <c r="R21" i="2"/>
  <c r="M21" i="2"/>
  <c r="K21" i="2"/>
  <c r="I21" i="2"/>
  <c r="G21" i="2"/>
  <c r="BK20" i="2"/>
  <c r="BI20" i="2"/>
  <c r="BG20" i="2"/>
  <c r="AZ20" i="2"/>
  <c r="AX20" i="2"/>
  <c r="AR20" i="2"/>
  <c r="AP20" i="2"/>
  <c r="AN20" i="2"/>
  <c r="AI20" i="2"/>
  <c r="AG20" i="2"/>
  <c r="AE20" i="2"/>
  <c r="AC20" i="2"/>
  <c r="X20" i="2"/>
  <c r="V20" i="2"/>
  <c r="T20" i="2"/>
  <c r="R20" i="2"/>
  <c r="M20" i="2"/>
  <c r="K20" i="2"/>
  <c r="I20" i="2"/>
  <c r="G20" i="2"/>
  <c r="BK19" i="2"/>
  <c r="BI19" i="2"/>
  <c r="BG19" i="2"/>
  <c r="AZ19" i="2"/>
  <c r="AX19" i="2"/>
  <c r="AR19" i="2"/>
  <c r="AP19" i="2"/>
  <c r="AN19" i="2"/>
  <c r="AI19" i="2"/>
  <c r="AG19" i="2"/>
  <c r="AE19" i="2"/>
  <c r="AC19" i="2"/>
  <c r="X19" i="2"/>
  <c r="V19" i="2"/>
  <c r="T19" i="2"/>
  <c r="R19" i="2"/>
  <c r="M19" i="2"/>
  <c r="K19" i="2"/>
  <c r="I19" i="2"/>
  <c r="G19" i="2"/>
  <c r="BK18" i="2"/>
  <c r="BI18" i="2"/>
  <c r="BG18" i="2"/>
  <c r="AZ18" i="2"/>
  <c r="AX18" i="2"/>
  <c r="AR18" i="2"/>
  <c r="AP18" i="2"/>
  <c r="AN18" i="2"/>
  <c r="AI18" i="2"/>
  <c r="AG18" i="2"/>
  <c r="AE18" i="2"/>
  <c r="AC18" i="2"/>
  <c r="X18" i="2"/>
  <c r="V18" i="2"/>
  <c r="T18" i="2"/>
  <c r="R18" i="2"/>
  <c r="M18" i="2"/>
  <c r="K18" i="2"/>
  <c r="I18" i="2"/>
  <c r="G18" i="2"/>
  <c r="BK17" i="2"/>
  <c r="BI17" i="2"/>
  <c r="BG17" i="2"/>
  <c r="AZ17" i="2"/>
  <c r="AX17" i="2"/>
  <c r="AR17" i="2"/>
  <c r="AP17" i="2"/>
  <c r="AN17" i="2"/>
  <c r="AI17" i="2"/>
  <c r="AG17" i="2"/>
  <c r="AE17" i="2"/>
  <c r="AC17" i="2"/>
  <c r="X17" i="2"/>
  <c r="V17" i="2"/>
  <c r="Z17" i="2" s="1"/>
  <c r="T17" i="2"/>
  <c r="R17" i="2"/>
  <c r="M17" i="2"/>
  <c r="K17" i="2"/>
  <c r="I17" i="2"/>
  <c r="G17" i="2"/>
  <c r="BK16" i="2"/>
  <c r="BI16" i="2"/>
  <c r="BG16" i="2"/>
  <c r="AZ16" i="2"/>
  <c r="AX16" i="2"/>
  <c r="AR16" i="2"/>
  <c r="AP16" i="2"/>
  <c r="AN16" i="2"/>
  <c r="AI16" i="2"/>
  <c r="AG16" i="2"/>
  <c r="AE16" i="2"/>
  <c r="AC16" i="2"/>
  <c r="X16" i="2"/>
  <c r="V16" i="2"/>
  <c r="T16" i="2"/>
  <c r="R16" i="2"/>
  <c r="M16" i="2"/>
  <c r="K16" i="2"/>
  <c r="I16" i="2"/>
  <c r="G16" i="2"/>
  <c r="BK15" i="2"/>
  <c r="BI15" i="2"/>
  <c r="BG15" i="2"/>
  <c r="AZ15" i="2"/>
  <c r="AX15" i="2"/>
  <c r="AR15" i="2"/>
  <c r="AP15" i="2"/>
  <c r="AN15" i="2"/>
  <c r="AI15" i="2"/>
  <c r="AG15" i="2"/>
  <c r="AE15" i="2"/>
  <c r="AC15" i="2"/>
  <c r="X15" i="2"/>
  <c r="V15" i="2"/>
  <c r="T15" i="2"/>
  <c r="R15" i="2"/>
  <c r="M15" i="2"/>
  <c r="K15" i="2"/>
  <c r="I15" i="2"/>
  <c r="G15" i="2"/>
  <c r="BK14" i="2"/>
  <c r="BI14" i="2"/>
  <c r="BG14" i="2"/>
  <c r="AZ14" i="2"/>
  <c r="AX14" i="2"/>
  <c r="AR14" i="2"/>
  <c r="AP14" i="2"/>
  <c r="AN14" i="2"/>
  <c r="AI14" i="2"/>
  <c r="AG14" i="2"/>
  <c r="AE14" i="2"/>
  <c r="AC14" i="2"/>
  <c r="X14" i="2"/>
  <c r="V14" i="2"/>
  <c r="T14" i="2"/>
  <c r="R14" i="2"/>
  <c r="M14" i="2"/>
  <c r="K14" i="2"/>
  <c r="I14" i="2"/>
  <c r="G14" i="2"/>
  <c r="BK13" i="2"/>
  <c r="BI13" i="2"/>
  <c r="BG13" i="2"/>
  <c r="AZ13" i="2"/>
  <c r="AX13" i="2"/>
  <c r="AR13" i="2"/>
  <c r="AP13" i="2"/>
  <c r="AN13" i="2"/>
  <c r="AI13" i="2"/>
  <c r="AG13" i="2"/>
  <c r="AE13" i="2"/>
  <c r="AC13" i="2"/>
  <c r="X13" i="2"/>
  <c r="V13" i="2"/>
  <c r="T13" i="2"/>
  <c r="R13" i="2"/>
  <c r="M13" i="2"/>
  <c r="K13" i="2"/>
  <c r="I13" i="2"/>
  <c r="G13" i="2"/>
  <c r="BK12" i="2"/>
  <c r="BI12" i="2"/>
  <c r="BG12" i="2"/>
  <c r="AZ12" i="2"/>
  <c r="AX12" i="2"/>
  <c r="AR12" i="2"/>
  <c r="AP12" i="2"/>
  <c r="AN12" i="2"/>
  <c r="AI12" i="2"/>
  <c r="AG12" i="2"/>
  <c r="AE12" i="2"/>
  <c r="AC12" i="2"/>
  <c r="X12" i="2"/>
  <c r="V12" i="2"/>
  <c r="T12" i="2"/>
  <c r="R12" i="2"/>
  <c r="M12" i="2"/>
  <c r="K12" i="2"/>
  <c r="I12" i="2"/>
  <c r="G12" i="2"/>
  <c r="BK11" i="2"/>
  <c r="BI11" i="2"/>
  <c r="BG11" i="2"/>
  <c r="AZ11" i="2"/>
  <c r="AX11" i="2"/>
  <c r="AR11" i="2"/>
  <c r="AP11" i="2"/>
  <c r="AN11" i="2"/>
  <c r="AI11" i="2"/>
  <c r="AG11" i="2"/>
  <c r="AE11" i="2"/>
  <c r="AC11" i="2"/>
  <c r="X11" i="2"/>
  <c r="V11" i="2"/>
  <c r="T11" i="2"/>
  <c r="R11" i="2"/>
  <c r="M11" i="2"/>
  <c r="K11" i="2"/>
  <c r="I11" i="2"/>
  <c r="G11" i="2"/>
  <c r="BK10" i="2"/>
  <c r="BI10" i="2"/>
  <c r="BG10" i="2"/>
  <c r="AZ10" i="2"/>
  <c r="AX10" i="2"/>
  <c r="AR10" i="2"/>
  <c r="AP10" i="2"/>
  <c r="AN10" i="2"/>
  <c r="AI10" i="2"/>
  <c r="AG10" i="2"/>
  <c r="AE10" i="2"/>
  <c r="AC10" i="2"/>
  <c r="X10" i="2"/>
  <c r="V10" i="2"/>
  <c r="T10" i="2"/>
  <c r="R10" i="2"/>
  <c r="M10" i="2"/>
  <c r="K10" i="2"/>
  <c r="I10" i="2"/>
  <c r="G10" i="2"/>
  <c r="BK9" i="2"/>
  <c r="BI9" i="2"/>
  <c r="BG9" i="2"/>
  <c r="BE9" i="2"/>
  <c r="AZ9" i="2"/>
  <c r="AX9" i="2"/>
  <c r="AR9" i="2"/>
  <c r="AP9" i="2"/>
  <c r="AN9" i="2"/>
  <c r="AI9" i="2"/>
  <c r="AG9" i="2"/>
  <c r="AE9" i="2"/>
  <c r="AC9" i="2"/>
  <c r="X9" i="2"/>
  <c r="V9" i="2"/>
  <c r="T9" i="2"/>
  <c r="R9" i="2"/>
  <c r="M9" i="2"/>
  <c r="K9" i="2"/>
  <c r="I9" i="2"/>
  <c r="G9" i="2"/>
  <c r="BK8" i="2"/>
  <c r="BI8" i="2"/>
  <c r="BG8" i="2"/>
  <c r="AZ8" i="2"/>
  <c r="AX8" i="2"/>
  <c r="AR8" i="2"/>
  <c r="AP8" i="2"/>
  <c r="AN8" i="2"/>
  <c r="AI8" i="2"/>
  <c r="AG8" i="2"/>
  <c r="AE8" i="2"/>
  <c r="AC8" i="2"/>
  <c r="X8" i="2"/>
  <c r="V8" i="2"/>
  <c r="T8" i="2"/>
  <c r="R8" i="2"/>
  <c r="M8" i="2"/>
  <c r="K8" i="2"/>
  <c r="I8" i="2"/>
  <c r="G8" i="2"/>
  <c r="BK7" i="2"/>
  <c r="BI7" i="2"/>
  <c r="BG7" i="2"/>
  <c r="AZ7" i="2"/>
  <c r="AX7" i="2"/>
  <c r="AR7" i="2"/>
  <c r="AP7" i="2"/>
  <c r="AN7" i="2"/>
  <c r="AI7" i="2"/>
  <c r="AG7" i="2"/>
  <c r="AE7" i="2"/>
  <c r="AC7" i="2"/>
  <c r="X7" i="2"/>
  <c r="V7" i="2"/>
  <c r="T7" i="2"/>
  <c r="R7" i="2"/>
  <c r="M7" i="2"/>
  <c r="K7" i="2"/>
  <c r="I7" i="2"/>
  <c r="G7" i="2"/>
  <c r="BK6" i="2"/>
  <c r="BI6" i="2"/>
  <c r="BG6" i="2"/>
  <c r="AZ6" i="2"/>
  <c r="AX6" i="2"/>
  <c r="AR6" i="2"/>
  <c r="AP6" i="2"/>
  <c r="AN6" i="2"/>
  <c r="AI6" i="2"/>
  <c r="AG6" i="2"/>
  <c r="AE6" i="2"/>
  <c r="AC6" i="2"/>
  <c r="X6" i="2"/>
  <c r="V6" i="2"/>
  <c r="T6" i="2"/>
  <c r="R6" i="2"/>
  <c r="M6" i="2"/>
  <c r="K6" i="2"/>
  <c r="I6" i="2"/>
  <c r="G6" i="2"/>
  <c r="BK5" i="2"/>
  <c r="BI5" i="2"/>
  <c r="BG5" i="2"/>
  <c r="BE5" i="2"/>
  <c r="AZ5" i="2"/>
  <c r="AX5" i="2"/>
  <c r="AR5" i="2"/>
  <c r="AP5" i="2"/>
  <c r="AI5" i="2"/>
  <c r="AG5" i="2"/>
  <c r="AE5" i="2"/>
  <c r="AC5" i="2"/>
  <c r="X5" i="2"/>
  <c r="V5" i="2"/>
  <c r="T5" i="2"/>
  <c r="R5" i="2"/>
  <c r="M5" i="2"/>
  <c r="K5" i="2"/>
  <c r="I5" i="2"/>
  <c r="G5" i="2"/>
  <c r="BL7" i="2" l="1"/>
  <c r="BM7" i="2" s="1"/>
  <c r="N16" i="2"/>
  <c r="Z18" i="2"/>
  <c r="Z24" i="2"/>
  <c r="AJ18" i="2"/>
  <c r="AK18" i="2" s="1"/>
  <c r="BL15" i="2"/>
  <c r="BM15" i="2" s="1"/>
  <c r="O8" i="2"/>
  <c r="N9" i="2"/>
  <c r="BL22" i="2"/>
  <c r="BM22" i="2" s="1"/>
  <c r="Y24" i="2"/>
  <c r="Z9" i="2"/>
  <c r="BL9" i="2"/>
  <c r="BM9" i="2" s="1"/>
  <c r="BA23" i="2"/>
  <c r="BB23" i="2" s="1"/>
  <c r="BC23" i="2" s="1"/>
  <c r="AJ25" i="2"/>
  <c r="AK25" i="2" s="1"/>
  <c r="O23" i="2"/>
  <c r="BL17" i="2"/>
  <c r="BM17" i="2" s="1"/>
  <c r="BA18" i="2"/>
  <c r="BB18" i="2" s="1"/>
  <c r="BL24" i="2"/>
  <c r="BM24" i="2" s="1"/>
  <c r="BA26" i="2"/>
  <c r="BB26" i="2" s="1"/>
  <c r="AJ27" i="2"/>
  <c r="AK27" i="2" s="1"/>
  <c r="Y28" i="2"/>
  <c r="BA29" i="2"/>
  <c r="Z31" i="2"/>
  <c r="BL11" i="2"/>
  <c r="BM11" i="2" s="1"/>
  <c r="BL16" i="2"/>
  <c r="BM16" i="2" s="1"/>
  <c r="O24" i="2"/>
  <c r="N26" i="2"/>
  <c r="O29" i="2"/>
  <c r="AJ29" i="2"/>
  <c r="AK29" i="2" s="1"/>
  <c r="BA24" i="2"/>
  <c r="BB24" i="2" s="1"/>
  <c r="BA5" i="2"/>
  <c r="BB5" i="2" s="1"/>
  <c r="O6" i="2"/>
  <c r="BA6" i="2"/>
  <c r="BB6" i="2" s="1"/>
  <c r="BL8" i="2"/>
  <c r="BM8" i="2" s="1"/>
  <c r="Y16" i="2"/>
  <c r="BA16" i="2"/>
  <c r="BB16" i="2" s="1"/>
  <c r="N23" i="2"/>
  <c r="Y9" i="2"/>
  <c r="AJ12" i="2"/>
  <c r="AK12" i="2" s="1"/>
  <c r="O15" i="2"/>
  <c r="AJ15" i="2"/>
  <c r="AK15" i="2" s="1"/>
  <c r="AJ17" i="2"/>
  <c r="AK17" i="2" s="1"/>
  <c r="BA20" i="2"/>
  <c r="BB20" i="2" s="1"/>
  <c r="Z25" i="2"/>
  <c r="BL25" i="2"/>
  <c r="BM25" i="2" s="1"/>
  <c r="AJ5" i="2"/>
  <c r="AK5" i="2" s="1"/>
  <c r="BA9" i="2"/>
  <c r="BB9" i="2" s="1"/>
  <c r="Z10" i="2"/>
  <c r="BL12" i="2"/>
  <c r="BM12" i="2" s="1"/>
  <c r="BA14" i="2"/>
  <c r="BB14" i="2" s="1"/>
  <c r="Y17" i="2"/>
  <c r="Z22" i="2"/>
  <c r="Z23" i="2"/>
  <c r="BL23" i="2"/>
  <c r="BM23" i="2" s="1"/>
  <c r="O10" i="2"/>
  <c r="AJ10" i="2"/>
  <c r="AK10" i="2" s="1"/>
  <c r="Z12" i="2"/>
  <c r="AJ26" i="2"/>
  <c r="AK26" i="2" s="1"/>
  <c r="BA25" i="2"/>
  <c r="BB25" i="2" s="1"/>
  <c r="BC25" i="2" s="1"/>
  <c r="BL27" i="2"/>
  <c r="BM27" i="2" s="1"/>
  <c r="N10" i="2"/>
  <c r="BA10" i="2"/>
  <c r="BB10" i="2" s="1"/>
  <c r="Y12" i="2"/>
  <c r="O16" i="2"/>
  <c r="AJ16" i="2"/>
  <c r="AK16" i="2" s="1"/>
  <c r="BA19" i="2"/>
  <c r="BB19" i="2" s="1"/>
  <c r="BC19" i="2" s="1"/>
  <c r="BL21" i="2"/>
  <c r="BM21" i="2" s="1"/>
  <c r="N24" i="2"/>
  <c r="AJ24" i="2"/>
  <c r="AK24" i="2" s="1"/>
  <c r="Z27" i="2"/>
  <c r="BA28" i="2"/>
  <c r="BB28" i="2" s="1"/>
  <c r="BL30" i="2"/>
  <c r="BM30" i="2" s="1"/>
  <c r="N6" i="2"/>
  <c r="Z16" i="2"/>
  <c r="BL6" i="2"/>
  <c r="BM6" i="2" s="1"/>
  <c r="Z11" i="2"/>
  <c r="N15" i="2"/>
  <c r="BA15" i="2"/>
  <c r="BB15" i="2" s="1"/>
  <c r="BC15" i="2" s="1"/>
  <c r="AJ20" i="2"/>
  <c r="AK20" i="2" s="1"/>
  <c r="Y25" i="2"/>
  <c r="Y27" i="2"/>
  <c r="Z30" i="2"/>
  <c r="BA31" i="2"/>
  <c r="BB31" i="2" s="1"/>
  <c r="Y19" i="2"/>
  <c r="N8" i="2"/>
  <c r="BL10" i="2"/>
  <c r="BM10" i="2" s="1"/>
  <c r="N13" i="2"/>
  <c r="N18" i="2"/>
  <c r="AJ19" i="2"/>
  <c r="AK19" i="2" s="1"/>
  <c r="BL20" i="2"/>
  <c r="BM20" i="2" s="1"/>
  <c r="BA22" i="2"/>
  <c r="BB22" i="2" s="1"/>
  <c r="BL26" i="2"/>
  <c r="BM26" i="2" s="1"/>
  <c r="BL29" i="2"/>
  <c r="BM29" i="2" s="1"/>
  <c r="O31" i="2"/>
  <c r="AJ31" i="2"/>
  <c r="AK31" i="2" s="1"/>
  <c r="BA7" i="2"/>
  <c r="BB7" i="2" s="1"/>
  <c r="Y11" i="2"/>
  <c r="BA12" i="2"/>
  <c r="BB12" i="2" s="1"/>
  <c r="O13" i="2"/>
  <c r="BL14" i="2"/>
  <c r="BM14" i="2" s="1"/>
  <c r="O17" i="2"/>
  <c r="Z20" i="2"/>
  <c r="O22" i="2"/>
  <c r="AJ22" i="2"/>
  <c r="AK22" i="2" s="1"/>
  <c r="AJ23" i="2"/>
  <c r="AK23" i="2" s="1"/>
  <c r="O27" i="2"/>
  <c r="AJ28" i="2"/>
  <c r="AK28" i="2" s="1"/>
  <c r="BB29" i="2"/>
  <c r="BC29" i="2" s="1"/>
  <c r="AJ8" i="2"/>
  <c r="AK8" i="2" s="1"/>
  <c r="BA8" i="2"/>
  <c r="BB8" i="2" s="1"/>
  <c r="BC8" i="2" s="1"/>
  <c r="Y14" i="2"/>
  <c r="BA21" i="2"/>
  <c r="BB21" i="2" s="1"/>
  <c r="O26" i="2"/>
  <c r="BL28" i="2"/>
  <c r="BM28" i="2" s="1"/>
  <c r="BA30" i="2"/>
  <c r="BB30" i="2" s="1"/>
  <c r="O9" i="2"/>
  <c r="AJ9" i="2"/>
  <c r="AK9" i="2" s="1"/>
  <c r="BL13" i="2"/>
  <c r="BM13" i="2" s="1"/>
  <c r="Z14" i="2"/>
  <c r="Y18" i="2"/>
  <c r="BL19" i="2"/>
  <c r="BM19" i="2" s="1"/>
  <c r="O21" i="2"/>
  <c r="AJ21" i="2"/>
  <c r="AK21" i="2" s="1"/>
  <c r="Z28" i="2"/>
  <c r="O30" i="2"/>
  <c r="AJ30" i="2"/>
  <c r="AK30" i="2" s="1"/>
  <c r="BL31" i="2"/>
  <c r="BM31" i="2" s="1"/>
  <c r="Z5" i="2"/>
  <c r="BL5" i="2"/>
  <c r="BM5" i="2" s="1"/>
  <c r="Z6" i="2"/>
  <c r="Y6" i="2"/>
  <c r="Y10" i="2"/>
  <c r="AJ11" i="2"/>
  <c r="AK11" i="2" s="1"/>
  <c r="BA11" i="2"/>
  <c r="BB11" i="2" s="1"/>
  <c r="AJ13" i="2"/>
  <c r="AK13" i="2" s="1"/>
  <c r="AJ14" i="2"/>
  <c r="AK14" i="2" s="1"/>
  <c r="BA17" i="2"/>
  <c r="BB17" i="2" s="1"/>
  <c r="O28" i="2"/>
  <c r="N28" i="2"/>
  <c r="O18" i="2"/>
  <c r="BL18" i="2"/>
  <c r="BM18" i="2" s="1"/>
  <c r="Z19" i="2"/>
  <c r="BA27" i="2"/>
  <c r="BB27" i="2" s="1"/>
  <c r="Z26" i="2"/>
  <c r="Y26" i="2"/>
  <c r="O25" i="2"/>
  <c r="N25" i="2"/>
  <c r="Z29" i="2"/>
  <c r="Y29" i="2"/>
  <c r="O20" i="2"/>
  <c r="N20" i="2"/>
  <c r="Y7" i="2"/>
  <c r="Z7" i="2"/>
  <c r="Z8" i="2"/>
  <c r="Y8" i="2"/>
  <c r="O7" i="2"/>
  <c r="N7" i="2"/>
  <c r="AJ7" i="2"/>
  <c r="AK7" i="2" s="1"/>
  <c r="O19" i="2"/>
  <c r="Z13" i="2"/>
  <c r="Y13" i="2"/>
  <c r="O5" i="2"/>
  <c r="N5" i="2"/>
  <c r="AJ6" i="2"/>
  <c r="AK6" i="2" s="1"/>
  <c r="N17" i="2"/>
  <c r="O11" i="2"/>
  <c r="BA13" i="2"/>
  <c r="BB13" i="2" s="1"/>
  <c r="Z15" i="2"/>
  <c r="Y15" i="2"/>
  <c r="O12" i="2"/>
  <c r="N12" i="2"/>
  <c r="O14" i="2"/>
  <c r="N14" i="2"/>
  <c r="Z21" i="2"/>
  <c r="Y21" i="2"/>
  <c r="Y5" i="2"/>
  <c r="N11" i="2"/>
  <c r="N19" i="2"/>
  <c r="Y20" i="2"/>
  <c r="N27" i="2"/>
  <c r="N21" i="2"/>
  <c r="Y22" i="2"/>
  <c r="N29" i="2"/>
  <c r="Y30" i="2"/>
  <c r="Y31" i="2"/>
  <c r="N22" i="2"/>
  <c r="Y23" i="2"/>
  <c r="N30" i="2"/>
  <c r="N31" i="2"/>
  <c r="E9" i="2" l="1"/>
  <c r="E18" i="2"/>
  <c r="E14" i="2"/>
  <c r="BC5" i="2"/>
  <c r="E5" i="2"/>
  <c r="E26" i="2"/>
  <c r="E24" i="2"/>
  <c r="E16" i="2"/>
  <c r="E7" i="2"/>
  <c r="AL21" i="2"/>
  <c r="AA27" i="2"/>
  <c r="BC26" i="2"/>
  <c r="E10" i="2"/>
  <c r="AL30" i="2"/>
  <c r="E22" i="2"/>
  <c r="E19" i="2"/>
  <c r="AA10" i="2"/>
  <c r="E11" i="2"/>
  <c r="AA21" i="2"/>
  <c r="P17" i="2"/>
  <c r="E20" i="2"/>
  <c r="E25" i="2"/>
  <c r="BD19" i="2"/>
  <c r="E31" i="2"/>
  <c r="E21" i="2"/>
  <c r="E12" i="2"/>
  <c r="E8" i="2"/>
  <c r="BD15" i="2"/>
  <c r="P18" i="2"/>
  <c r="AL26" i="2"/>
  <c r="E27" i="2"/>
  <c r="AA12" i="2"/>
  <c r="AA17" i="2"/>
  <c r="E23" i="2"/>
  <c r="E15" i="2"/>
  <c r="BC13" i="2"/>
  <c r="BD13" i="2"/>
  <c r="BD8" i="2"/>
  <c r="E13" i="2"/>
  <c r="AA9" i="2"/>
  <c r="AL6" i="2"/>
  <c r="AL9" i="2"/>
  <c r="AL24" i="2"/>
  <c r="AL8" i="2"/>
  <c r="AL25" i="2"/>
  <c r="AL19" i="2"/>
  <c r="BD16" i="2"/>
  <c r="BC16" i="2"/>
  <c r="AL27" i="2"/>
  <c r="AA24" i="2"/>
  <c r="P7" i="2"/>
  <c r="AA29" i="2"/>
  <c r="AA16" i="2"/>
  <c r="BC6" i="2"/>
  <c r="BD6" i="2"/>
  <c r="P27" i="2"/>
  <c r="BD10" i="2"/>
  <c r="BC10" i="2"/>
  <c r="P21" i="2"/>
  <c r="P22" i="2"/>
  <c r="AA11" i="2"/>
  <c r="P5" i="2"/>
  <c r="P24" i="2"/>
  <c r="P16" i="2"/>
  <c r="P9" i="2"/>
  <c r="P19" i="2"/>
  <c r="P6" i="2"/>
  <c r="AA7" i="2"/>
  <c r="AL15" i="2"/>
  <c r="BD7" i="2"/>
  <c r="BC7" i="2"/>
  <c r="BD25" i="2"/>
  <c r="AL14" i="2"/>
  <c r="E6" i="2"/>
  <c r="AL18" i="2"/>
  <c r="AL10" i="2"/>
  <c r="AL23" i="2"/>
  <c r="P14" i="2"/>
  <c r="BD31" i="2"/>
  <c r="BC31" i="2"/>
  <c r="AA15" i="2"/>
  <c r="E17" i="2"/>
  <c r="AL7" i="2"/>
  <c r="AL28" i="2"/>
  <c r="P26" i="2"/>
  <c r="P23" i="2"/>
  <c r="BD5" i="2"/>
  <c r="AL13" i="2"/>
  <c r="AA6" i="2"/>
  <c r="P20" i="2"/>
  <c r="AA31" i="2"/>
  <c r="AL16" i="2"/>
  <c r="AA13" i="2"/>
  <c r="BD14" i="2"/>
  <c r="BC14" i="2"/>
  <c r="AL12" i="2"/>
  <c r="BD28" i="2"/>
  <c r="BC28" i="2"/>
  <c r="AA26" i="2"/>
  <c r="AA19" i="2"/>
  <c r="BD22" i="2"/>
  <c r="BC22" i="2"/>
  <c r="P13" i="2"/>
  <c r="BN5" i="2"/>
  <c r="AA18" i="2"/>
  <c r="BD30" i="2"/>
  <c r="BC30" i="2"/>
  <c r="P30" i="2"/>
  <c r="BD17" i="2"/>
  <c r="BC17" i="2"/>
  <c r="E29" i="2"/>
  <c r="AL29" i="2"/>
  <c r="BC21" i="2"/>
  <c r="BD21" i="2"/>
  <c r="P12" i="2"/>
  <c r="P11" i="2"/>
  <c r="P15" i="2"/>
  <c r="BD12" i="2"/>
  <c r="BC12" i="2"/>
  <c r="BD9" i="2"/>
  <c r="BC9" i="2"/>
  <c r="AA28" i="2"/>
  <c r="P8" i="2"/>
  <c r="P25" i="2"/>
  <c r="E28" i="2"/>
  <c r="AA22" i="2"/>
  <c r="AL5" i="2"/>
  <c r="AA8" i="2"/>
  <c r="AA20" i="2"/>
  <c r="E30" i="2"/>
  <c r="AL20" i="2"/>
  <c r="P31" i="2"/>
  <c r="AA30" i="2"/>
  <c r="BD26" i="2"/>
  <c r="P29" i="2"/>
  <c r="BD27" i="2"/>
  <c r="BC27" i="2"/>
  <c r="AA14" i="2"/>
  <c r="AL31" i="2"/>
  <c r="BD11" i="2"/>
  <c r="BC11" i="2"/>
  <c r="AL22" i="2"/>
  <c r="BD29" i="2"/>
  <c r="BD24" i="2"/>
  <c r="BC24" i="2"/>
  <c r="P10" i="2"/>
  <c r="BD18" i="2"/>
  <c r="BC18" i="2"/>
  <c r="P28" i="2"/>
  <c r="BD20" i="2"/>
  <c r="BC20" i="2"/>
  <c r="AL11" i="2"/>
  <c r="AA5" i="2"/>
  <c r="AA25" i="2"/>
  <c r="AL17" i="2"/>
  <c r="AA23" i="2"/>
  <c r="BD23" i="2"/>
  <c r="D18" i="2" l="1"/>
  <c r="C24" i="2"/>
  <c r="D19" i="2"/>
  <c r="C20" i="2"/>
  <c r="D31" i="2"/>
  <c r="D12" i="2"/>
  <c r="D23" i="2"/>
  <c r="D25" i="2"/>
  <c r="C16" i="2"/>
  <c r="D10" i="2"/>
  <c r="C7" i="2"/>
  <c r="D20" i="2"/>
  <c r="C14" i="2"/>
  <c r="C10" i="2"/>
  <c r="D24" i="2"/>
  <c r="C18" i="2"/>
  <c r="C12" i="2"/>
  <c r="D7" i="2"/>
  <c r="C19" i="2"/>
  <c r="C23" i="2"/>
  <c r="C31" i="2"/>
  <c r="C21" i="2"/>
  <c r="D22" i="2"/>
  <c r="C5" i="2"/>
  <c r="D5" i="2"/>
  <c r="C27" i="2"/>
  <c r="D21" i="2"/>
  <c r="C26" i="2"/>
  <c r="C22" i="2"/>
  <c r="D13" i="2"/>
  <c r="C13" i="2"/>
  <c r="C30" i="2"/>
  <c r="D30" i="2"/>
  <c r="D29" i="2"/>
  <c r="C29" i="2"/>
  <c r="D27" i="2"/>
  <c r="C11" i="2"/>
  <c r="D26" i="2"/>
  <c r="C8" i="2"/>
  <c r="D9" i="2"/>
  <c r="D11" i="2"/>
  <c r="C15" i="2"/>
  <c r="D8" i="2"/>
  <c r="C9" i="2"/>
  <c r="D28" i="2"/>
  <c r="C28" i="2"/>
  <c r="C25" i="2"/>
  <c r="D17" i="2"/>
  <c r="C17" i="2"/>
  <c r="D16" i="2"/>
  <c r="D6" i="2"/>
  <c r="C6" i="2"/>
  <c r="D14" i="2"/>
  <c r="D15" i="2"/>
  <c r="AG31" i="1" l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5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5" i="1"/>
  <c r="Z5" i="1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N5" i="1" l="1"/>
  <c r="BK10" i="1"/>
  <c r="BI10" i="1"/>
  <c r="BG10" i="1"/>
  <c r="BK12" i="1"/>
  <c r="BI12" i="1"/>
  <c r="BG12" i="1"/>
  <c r="BL12" i="1" s="1"/>
  <c r="BK5" i="1"/>
  <c r="BI5" i="1"/>
  <c r="BG5" i="1"/>
  <c r="BE5" i="1"/>
  <c r="BK24" i="1"/>
  <c r="BI24" i="1"/>
  <c r="BG24" i="1"/>
  <c r="BK7" i="1"/>
  <c r="BI7" i="1"/>
  <c r="BG7" i="1"/>
  <c r="BK17" i="1"/>
  <c r="BI17" i="1"/>
  <c r="BG17" i="1"/>
  <c r="BK26" i="1"/>
  <c r="BI26" i="1"/>
  <c r="BG26" i="1"/>
  <c r="BL26" i="1" s="1"/>
  <c r="BK25" i="1"/>
  <c r="BI25" i="1"/>
  <c r="BG25" i="1"/>
  <c r="BK9" i="1"/>
  <c r="BI9" i="1"/>
  <c r="BG9" i="1"/>
  <c r="BE9" i="1"/>
  <c r="BK14" i="1"/>
  <c r="BI14" i="1"/>
  <c r="BG14" i="1"/>
  <c r="BK31" i="1"/>
  <c r="BI31" i="1"/>
  <c r="BG31" i="1"/>
  <c r="BK8" i="1"/>
  <c r="BI8" i="1"/>
  <c r="BG8" i="1"/>
  <c r="BL8" i="1" s="1"/>
  <c r="BK21" i="1"/>
  <c r="BI21" i="1"/>
  <c r="BG21" i="1"/>
  <c r="BK27" i="1"/>
  <c r="BI27" i="1"/>
  <c r="BG27" i="1"/>
  <c r="BK6" i="1"/>
  <c r="BI6" i="1"/>
  <c r="BG6" i="1"/>
  <c r="BK11" i="1"/>
  <c r="BI11" i="1"/>
  <c r="BG11" i="1"/>
  <c r="BK23" i="1"/>
  <c r="BI23" i="1"/>
  <c r="BG23" i="1"/>
  <c r="BK19" i="1"/>
  <c r="BI19" i="1"/>
  <c r="BG19" i="1"/>
  <c r="BK15" i="1"/>
  <c r="BI15" i="1"/>
  <c r="BG15" i="1"/>
  <c r="BK16" i="1"/>
  <c r="BI16" i="1"/>
  <c r="BG16" i="1"/>
  <c r="BL16" i="1" s="1"/>
  <c r="BK30" i="1"/>
  <c r="BI30" i="1"/>
  <c r="BK13" i="1"/>
  <c r="BI13" i="1"/>
  <c r="BG13" i="1"/>
  <c r="BK28" i="1"/>
  <c r="BI28" i="1"/>
  <c r="BG28" i="1"/>
  <c r="BL28" i="1" s="1"/>
  <c r="BK20" i="1"/>
  <c r="BI20" i="1"/>
  <c r="BG20" i="1"/>
  <c r="BK29" i="1"/>
  <c r="BI29" i="1"/>
  <c r="BG29" i="1"/>
  <c r="BK22" i="1"/>
  <c r="BI22" i="1"/>
  <c r="BG22" i="1"/>
  <c r="BK18" i="1"/>
  <c r="BI18" i="1"/>
  <c r="BG18" i="1"/>
  <c r="BL20" i="1" l="1"/>
  <c r="BL21" i="1"/>
  <c r="BL30" i="1"/>
  <c r="BL25" i="1"/>
  <c r="BL5" i="1"/>
  <c r="BL18" i="1"/>
  <c r="BM18" i="1" s="1"/>
  <c r="BL11" i="1"/>
  <c r="BM11" i="1" s="1"/>
  <c r="BM5" i="1"/>
  <c r="BL23" i="1"/>
  <c r="BM23" i="1" s="1"/>
  <c r="BL24" i="1"/>
  <c r="BM24" i="1" s="1"/>
  <c r="BL29" i="1"/>
  <c r="BL19" i="1"/>
  <c r="BM19" i="1" s="1"/>
  <c r="BL27" i="1"/>
  <c r="BM27" i="1" s="1"/>
  <c r="BL14" i="1"/>
  <c r="BM14" i="1" s="1"/>
  <c r="BL9" i="1"/>
  <c r="BM9" i="1" s="1"/>
  <c r="BL7" i="1"/>
  <c r="BM7" i="1" s="1"/>
  <c r="BL22" i="1"/>
  <c r="BM22" i="1" s="1"/>
  <c r="BL13" i="1"/>
  <c r="BM13" i="1" s="1"/>
  <c r="BL15" i="1"/>
  <c r="BM15" i="1" s="1"/>
  <c r="BL6" i="1"/>
  <c r="BM6" i="1" s="1"/>
  <c r="BL31" i="1"/>
  <c r="BL17" i="1"/>
  <c r="BM17" i="1" s="1"/>
  <c r="BL10" i="1"/>
  <c r="BM10" i="1" s="1"/>
  <c r="BM16" i="1"/>
  <c r="BM30" i="1"/>
  <c r="BM26" i="1"/>
  <c r="BM20" i="1"/>
  <c r="BM12" i="1"/>
  <c r="BM28" i="1"/>
  <c r="BM21" i="1"/>
  <c r="BM8" i="1"/>
  <c r="BM31" i="1"/>
  <c r="BM29" i="1"/>
  <c r="BM25" i="1"/>
  <c r="AI18" i="1"/>
  <c r="AR8" i="1"/>
  <c r="AR18" i="1"/>
  <c r="AX18" i="1"/>
  <c r="AZ10" i="1"/>
  <c r="AX10" i="1"/>
  <c r="AR10" i="1"/>
  <c r="AZ12" i="1"/>
  <c r="AX12" i="1"/>
  <c r="AR12" i="1"/>
  <c r="AZ5" i="1"/>
  <c r="AX5" i="1"/>
  <c r="AR5" i="1"/>
  <c r="AZ24" i="1"/>
  <c r="AX24" i="1"/>
  <c r="AR24" i="1"/>
  <c r="AZ7" i="1"/>
  <c r="AX7" i="1"/>
  <c r="AR7" i="1"/>
  <c r="AZ17" i="1"/>
  <c r="AX17" i="1"/>
  <c r="AR17" i="1"/>
  <c r="AZ26" i="1"/>
  <c r="AX26" i="1"/>
  <c r="AR26" i="1"/>
  <c r="AZ25" i="1"/>
  <c r="AX25" i="1"/>
  <c r="AR25" i="1"/>
  <c r="AZ9" i="1"/>
  <c r="AX9" i="1"/>
  <c r="AR9" i="1"/>
  <c r="AZ14" i="1"/>
  <c r="AX14" i="1"/>
  <c r="AR14" i="1"/>
  <c r="AZ31" i="1"/>
  <c r="AX31" i="1"/>
  <c r="AR31" i="1"/>
  <c r="AZ8" i="1"/>
  <c r="AX8" i="1"/>
  <c r="AZ21" i="1"/>
  <c r="AX21" i="1"/>
  <c r="AR21" i="1"/>
  <c r="AZ27" i="1"/>
  <c r="AX27" i="1"/>
  <c r="AR27" i="1"/>
  <c r="AZ6" i="1"/>
  <c r="AX6" i="1"/>
  <c r="AR6" i="1"/>
  <c r="AZ11" i="1"/>
  <c r="AX11" i="1"/>
  <c r="AR11" i="1"/>
  <c r="AZ23" i="1"/>
  <c r="AX23" i="1"/>
  <c r="AR23" i="1"/>
  <c r="AZ19" i="1"/>
  <c r="AX19" i="1"/>
  <c r="AR19" i="1"/>
  <c r="AZ15" i="1"/>
  <c r="AX15" i="1"/>
  <c r="AR15" i="1"/>
  <c r="AZ16" i="1"/>
  <c r="AX16" i="1"/>
  <c r="AR16" i="1"/>
  <c r="AZ30" i="1"/>
  <c r="AX30" i="1"/>
  <c r="AR30" i="1"/>
  <c r="AZ13" i="1"/>
  <c r="AX13" i="1"/>
  <c r="AR13" i="1"/>
  <c r="AZ28" i="1"/>
  <c r="AX28" i="1"/>
  <c r="AR28" i="1"/>
  <c r="AZ20" i="1"/>
  <c r="AX20" i="1"/>
  <c r="AR20" i="1"/>
  <c r="AZ29" i="1"/>
  <c r="AX29" i="1"/>
  <c r="AR29" i="1"/>
  <c r="AZ22" i="1"/>
  <c r="AX22" i="1"/>
  <c r="AR22" i="1"/>
  <c r="AZ18" i="1"/>
  <c r="AP10" i="1"/>
  <c r="AP12" i="1"/>
  <c r="AP5" i="1"/>
  <c r="AP24" i="1"/>
  <c r="AP7" i="1"/>
  <c r="AP17" i="1"/>
  <c r="AP26" i="1"/>
  <c r="AP25" i="1"/>
  <c r="AP9" i="1"/>
  <c r="AP14" i="1"/>
  <c r="AP31" i="1"/>
  <c r="AP8" i="1"/>
  <c r="AP21" i="1"/>
  <c r="AP27" i="1"/>
  <c r="AP6" i="1"/>
  <c r="AP11" i="1"/>
  <c r="AP23" i="1"/>
  <c r="AP19" i="1"/>
  <c r="AP15" i="1"/>
  <c r="AP16" i="1"/>
  <c r="AP30" i="1"/>
  <c r="AP13" i="1"/>
  <c r="AP28" i="1"/>
  <c r="AP20" i="1"/>
  <c r="AP29" i="1"/>
  <c r="AP22" i="1"/>
  <c r="AP18" i="1"/>
  <c r="AN18" i="1"/>
  <c r="AN10" i="1"/>
  <c r="AN12" i="1"/>
  <c r="AN24" i="1"/>
  <c r="AN7" i="1"/>
  <c r="AN17" i="1"/>
  <c r="AN26" i="1"/>
  <c r="AN25" i="1"/>
  <c r="AN9" i="1"/>
  <c r="AN14" i="1"/>
  <c r="AN31" i="1"/>
  <c r="AN8" i="1"/>
  <c r="AN21" i="1"/>
  <c r="AN27" i="1"/>
  <c r="AN6" i="1"/>
  <c r="AN11" i="1"/>
  <c r="AN23" i="1"/>
  <c r="AN19" i="1"/>
  <c r="AN15" i="1"/>
  <c r="AN16" i="1"/>
  <c r="AN30" i="1"/>
  <c r="AN13" i="1"/>
  <c r="AN28" i="1"/>
  <c r="AN20" i="1"/>
  <c r="AN29" i="1"/>
  <c r="AN22" i="1"/>
  <c r="BN5" i="1" l="1"/>
  <c r="Y18" i="1"/>
  <c r="O18" i="1" s="1"/>
  <c r="Z18" i="1"/>
  <c r="AJ18" i="1"/>
  <c r="AK18" i="1" s="1"/>
  <c r="BA6" i="1"/>
  <c r="BB6" i="1" s="1"/>
  <c r="BC6" i="1" s="1"/>
  <c r="BA8" i="1"/>
  <c r="BB8" i="1" s="1"/>
  <c r="BC8" i="1" s="1"/>
  <c r="BA25" i="1"/>
  <c r="BB25" i="1" s="1"/>
  <c r="BC25" i="1" s="1"/>
  <c r="BA18" i="1"/>
  <c r="BA21" i="1"/>
  <c r="BB21" i="1" s="1"/>
  <c r="BC21" i="1" s="1"/>
  <c r="BA14" i="1"/>
  <c r="BB14" i="1" s="1"/>
  <c r="BC14" i="1" s="1"/>
  <c r="BA22" i="1"/>
  <c r="BA13" i="1"/>
  <c r="BB13" i="1" s="1"/>
  <c r="BC13" i="1" s="1"/>
  <c r="BA19" i="1"/>
  <c r="BB19" i="1" s="1"/>
  <c r="BC19" i="1" s="1"/>
  <c r="BA31" i="1"/>
  <c r="BB31" i="1" s="1"/>
  <c r="BC31" i="1" s="1"/>
  <c r="BA24" i="1"/>
  <c r="BB24" i="1" s="1"/>
  <c r="BC24" i="1" s="1"/>
  <c r="BA9" i="1"/>
  <c r="BB9" i="1" s="1"/>
  <c r="BC9" i="1" s="1"/>
  <c r="BA17" i="1"/>
  <c r="BB17" i="1" s="1"/>
  <c r="BC17" i="1" s="1"/>
  <c r="BA12" i="1"/>
  <c r="BB12" i="1" s="1"/>
  <c r="BC12" i="1" s="1"/>
  <c r="BA5" i="1"/>
  <c r="BB5" i="1" s="1"/>
  <c r="BC5" i="1" s="1"/>
  <c r="BA7" i="1"/>
  <c r="BB7" i="1" s="1"/>
  <c r="BC7" i="1" s="1"/>
  <c r="BA10" i="1"/>
  <c r="BB10" i="1" s="1"/>
  <c r="BC10" i="1" s="1"/>
  <c r="BA27" i="1"/>
  <c r="BB27" i="1" s="1"/>
  <c r="BC27" i="1" s="1"/>
  <c r="BA15" i="1"/>
  <c r="BB15" i="1" s="1"/>
  <c r="BC15" i="1" s="1"/>
  <c r="BA20" i="1"/>
  <c r="BB20" i="1" s="1"/>
  <c r="BC20" i="1" s="1"/>
  <c r="BA16" i="1"/>
  <c r="BB16" i="1" s="1"/>
  <c r="BC16" i="1" s="1"/>
  <c r="BA11" i="1"/>
  <c r="BB11" i="1" s="1"/>
  <c r="BC11" i="1" s="1"/>
  <c r="BA28" i="1"/>
  <c r="BB28" i="1" s="1"/>
  <c r="BC28" i="1" s="1"/>
  <c r="BA29" i="1"/>
  <c r="BB29" i="1" s="1"/>
  <c r="BC29" i="1" s="1"/>
  <c r="BA30" i="1"/>
  <c r="BB30" i="1" s="1"/>
  <c r="BC30" i="1" s="1"/>
  <c r="BA23" i="1"/>
  <c r="BB23" i="1" s="1"/>
  <c r="BC23" i="1" s="1"/>
  <c r="BA26" i="1"/>
  <c r="BB26" i="1" s="1"/>
  <c r="BC26" i="1" s="1"/>
  <c r="BB22" i="1" l="1"/>
  <c r="BC22" i="1" s="1"/>
  <c r="BB18" i="1"/>
  <c r="BD12" i="1" l="1"/>
  <c r="BC18" i="1"/>
  <c r="BD20" i="1"/>
  <c r="BD8" i="1"/>
  <c r="BD9" i="1"/>
  <c r="BD22" i="1"/>
  <c r="BD18" i="1"/>
  <c r="BD25" i="1"/>
  <c r="BD14" i="1"/>
  <c r="BD24" i="1"/>
  <c r="BD17" i="1"/>
  <c r="BD19" i="1"/>
  <c r="BD16" i="1"/>
  <c r="BD27" i="1"/>
  <c r="BD7" i="1"/>
  <c r="BD26" i="1"/>
  <c r="BD28" i="1"/>
  <c r="BD5" i="1"/>
  <c r="BD21" i="1"/>
  <c r="BD13" i="1"/>
  <c r="BD6" i="1"/>
  <c r="BD10" i="1"/>
  <c r="BD31" i="1"/>
  <c r="BD30" i="1"/>
  <c r="BD15" i="1"/>
  <c r="BD23" i="1"/>
  <c r="BD11" i="1"/>
  <c r="BD29" i="1"/>
  <c r="AI10" i="1" l="1"/>
  <c r="AI12" i="1"/>
  <c r="AI5" i="1"/>
  <c r="AI24" i="1"/>
  <c r="AI7" i="1"/>
  <c r="AI17" i="1"/>
  <c r="AI26" i="1"/>
  <c r="AI25" i="1"/>
  <c r="AI9" i="1"/>
  <c r="AI14" i="1"/>
  <c r="AJ14" i="1"/>
  <c r="AK14" i="1" s="1"/>
  <c r="AI31" i="1"/>
  <c r="AI8" i="1"/>
  <c r="AI21" i="1"/>
  <c r="AI27" i="1"/>
  <c r="AJ27" i="1" s="1"/>
  <c r="AK27" i="1" s="1"/>
  <c r="AI6" i="1"/>
  <c r="AI11" i="1"/>
  <c r="AI23" i="1"/>
  <c r="AI19" i="1"/>
  <c r="AJ19" i="1" s="1"/>
  <c r="AK19" i="1" s="1"/>
  <c r="AI15" i="1"/>
  <c r="AI16" i="1"/>
  <c r="AI30" i="1"/>
  <c r="AI13" i="1"/>
  <c r="AJ13" i="1" s="1"/>
  <c r="AK13" i="1" s="1"/>
  <c r="AI28" i="1"/>
  <c r="AI20" i="1"/>
  <c r="AI29" i="1"/>
  <c r="AI22" i="1"/>
  <c r="AJ22" i="1" s="1"/>
  <c r="AK22" i="1" s="1"/>
  <c r="Z20" i="1" l="1"/>
  <c r="Y20" i="1"/>
  <c r="O20" i="1" s="1"/>
  <c r="Z13" i="1"/>
  <c r="Y13" i="1"/>
  <c r="Z11" i="1"/>
  <c r="Y11" i="1"/>
  <c r="O11" i="1" s="1"/>
  <c r="Y8" i="1"/>
  <c r="O8" i="1" s="1"/>
  <c r="Z8" i="1"/>
  <c r="Y14" i="1"/>
  <c r="Z14" i="1"/>
  <c r="Z25" i="1"/>
  <c r="Y25" i="1"/>
  <c r="N25" i="1" s="1"/>
  <c r="Z17" i="1"/>
  <c r="Y17" i="1"/>
  <c r="O17" i="1" s="1"/>
  <c r="Z24" i="1"/>
  <c r="Y24" i="1"/>
  <c r="O24" i="1" s="1"/>
  <c r="Y22" i="1"/>
  <c r="Z22" i="1"/>
  <c r="Z16" i="1"/>
  <c r="Y16" i="1"/>
  <c r="O16" i="1" s="1"/>
  <c r="Y19" i="1"/>
  <c r="N19" i="1" s="1"/>
  <c r="E19" i="1" s="1"/>
  <c r="Z19" i="1"/>
  <c r="Y27" i="1"/>
  <c r="O27" i="1" s="1"/>
  <c r="Z27" i="1"/>
  <c r="Z29" i="1"/>
  <c r="Y29" i="1"/>
  <c r="O29" i="1" s="1"/>
  <c r="Y28" i="1"/>
  <c r="N28" i="1" s="1"/>
  <c r="Z28" i="1"/>
  <c r="Z30" i="1"/>
  <c r="Y30" i="1"/>
  <c r="O30" i="1" s="1"/>
  <c r="Y15" i="1"/>
  <c r="O15" i="1" s="1"/>
  <c r="Z15" i="1"/>
  <c r="Z23" i="1"/>
  <c r="Y23" i="1"/>
  <c r="N23" i="1" s="1"/>
  <c r="Y6" i="1"/>
  <c r="O6" i="1" s="1"/>
  <c r="Z6" i="1"/>
  <c r="Z21" i="1"/>
  <c r="Y21" i="1"/>
  <c r="O21" i="1" s="1"/>
  <c r="Y31" i="1"/>
  <c r="O31" i="1" s="1"/>
  <c r="Z31" i="1"/>
  <c r="Z9" i="1"/>
  <c r="Y9" i="1"/>
  <c r="O9" i="1" s="1"/>
  <c r="Y12" i="1"/>
  <c r="N12" i="1" s="1"/>
  <c r="Z12" i="1"/>
  <c r="Y26" i="1"/>
  <c r="O26" i="1" s="1"/>
  <c r="Z26" i="1"/>
  <c r="Z7" i="1"/>
  <c r="Y7" i="1"/>
  <c r="O7" i="1" s="1"/>
  <c r="Y5" i="1"/>
  <c r="O5" i="1" s="1"/>
  <c r="Z10" i="1"/>
  <c r="Y10" i="1"/>
  <c r="O10" i="1" s="1"/>
  <c r="O22" i="1"/>
  <c r="O13" i="1"/>
  <c r="O14" i="1"/>
  <c r="AJ17" i="1"/>
  <c r="AK17" i="1" s="1"/>
  <c r="AJ12" i="1"/>
  <c r="AK12" i="1" s="1"/>
  <c r="AJ26" i="1"/>
  <c r="AK26" i="1" s="1"/>
  <c r="AJ5" i="1"/>
  <c r="AK5" i="1" s="1"/>
  <c r="AJ29" i="1"/>
  <c r="AK29" i="1" s="1"/>
  <c r="AJ30" i="1"/>
  <c r="AK30" i="1" s="1"/>
  <c r="AJ23" i="1"/>
  <c r="AK23" i="1" s="1"/>
  <c r="AJ21" i="1"/>
  <c r="AK21" i="1" s="1"/>
  <c r="AJ7" i="1"/>
  <c r="AK7" i="1" s="1"/>
  <c r="AJ10" i="1"/>
  <c r="AK10" i="1" s="1"/>
  <c r="AJ28" i="1"/>
  <c r="AK28" i="1" s="1"/>
  <c r="AJ15" i="1"/>
  <c r="AK15" i="1" s="1"/>
  <c r="AJ6" i="1"/>
  <c r="AK6" i="1" s="1"/>
  <c r="AJ31" i="1"/>
  <c r="AK31" i="1" s="1"/>
  <c r="AJ9" i="1"/>
  <c r="AK9" i="1" s="1"/>
  <c r="AJ20" i="1"/>
  <c r="AK20" i="1" s="1"/>
  <c r="AJ16" i="1"/>
  <c r="AK16" i="1" s="1"/>
  <c r="AJ11" i="1"/>
  <c r="AK11" i="1" s="1"/>
  <c r="AJ8" i="1"/>
  <c r="AK8" i="1" s="1"/>
  <c r="AJ25" i="1"/>
  <c r="AK25" i="1" s="1"/>
  <c r="AJ24" i="1"/>
  <c r="AK24" i="1" s="1"/>
  <c r="N20" i="1"/>
  <c r="N18" i="1"/>
  <c r="E18" i="1" s="1"/>
  <c r="N29" i="1"/>
  <c r="N22" i="1"/>
  <c r="N16" i="1"/>
  <c r="N31" i="1"/>
  <c r="N13" i="1"/>
  <c r="N15" i="1"/>
  <c r="N9" i="1"/>
  <c r="N17" i="1"/>
  <c r="N24" i="1"/>
  <c r="N14" i="1"/>
  <c r="N7" i="1"/>
  <c r="E29" i="1" l="1"/>
  <c r="E17" i="1"/>
  <c r="E12" i="1"/>
  <c r="E28" i="1"/>
  <c r="E13" i="1"/>
  <c r="E16" i="1"/>
  <c r="E24" i="1"/>
  <c r="E7" i="1"/>
  <c r="E31" i="1"/>
  <c r="E14" i="1"/>
  <c r="E22" i="1"/>
  <c r="E20" i="1"/>
  <c r="N8" i="1"/>
  <c r="E8" i="1" s="1"/>
  <c r="N6" i="1"/>
  <c r="E6" i="1" s="1"/>
  <c r="N30" i="1"/>
  <c r="E30" i="1" s="1"/>
  <c r="O19" i="1"/>
  <c r="N10" i="1"/>
  <c r="E10" i="1" s="1"/>
  <c r="N27" i="1"/>
  <c r="E27" i="1" s="1"/>
  <c r="N21" i="1"/>
  <c r="E21" i="1" s="1"/>
  <c r="N11" i="1"/>
  <c r="E11" i="1" s="1"/>
  <c r="O12" i="1"/>
  <c r="O28" i="1"/>
  <c r="O23" i="1"/>
  <c r="N26" i="1"/>
  <c r="E26" i="1" s="1"/>
  <c r="O25" i="1"/>
  <c r="E25" i="1"/>
  <c r="E9" i="1"/>
  <c r="E5" i="1"/>
  <c r="E15" i="1"/>
  <c r="E23" i="1"/>
  <c r="AA10" i="1"/>
  <c r="AL10" i="1"/>
  <c r="AA22" i="1"/>
  <c r="AA24" i="1"/>
  <c r="AL29" i="1"/>
  <c r="AA13" i="1"/>
  <c r="AL5" i="1"/>
  <c r="AL17" i="1"/>
  <c r="AA30" i="1"/>
  <c r="AA18" i="1"/>
  <c r="AA25" i="1"/>
  <c r="AL7" i="1"/>
  <c r="AL6" i="1"/>
  <c r="AA11" i="1"/>
  <c r="AL20" i="1"/>
  <c r="AL9" i="1"/>
  <c r="AA20" i="1"/>
  <c r="AL12" i="1"/>
  <c r="AA8" i="1"/>
  <c r="AL13" i="1"/>
  <c r="AA9" i="1"/>
  <c r="AA26" i="1"/>
  <c r="AA14" i="1"/>
  <c r="AL11" i="1"/>
  <c r="AA19" i="1"/>
  <c r="AL31" i="1"/>
  <c r="AA21" i="1"/>
  <c r="AA7" i="1"/>
  <c r="AA31" i="1"/>
  <c r="AL24" i="1"/>
  <c r="AL27" i="1"/>
  <c r="AL19" i="1"/>
  <c r="AA17" i="1"/>
  <c r="AA23" i="1"/>
  <c r="AA5" i="1"/>
  <c r="AL21" i="1"/>
  <c r="AL23" i="1"/>
  <c r="AA15" i="1"/>
  <c r="AL15" i="1"/>
  <c r="AA16" i="1"/>
  <c r="AA29" i="1"/>
  <c r="AL25" i="1"/>
  <c r="AL8" i="1"/>
  <c r="AL18" i="1"/>
  <c r="AA12" i="1"/>
  <c r="AA6" i="1"/>
  <c r="AA27" i="1"/>
  <c r="AL16" i="1"/>
  <c r="AL28" i="1"/>
  <c r="AL22" i="1"/>
  <c r="AL26" i="1"/>
  <c r="AL14" i="1"/>
  <c r="AA28" i="1"/>
  <c r="AL30" i="1"/>
  <c r="P16" i="1" l="1"/>
  <c r="P6" i="1"/>
  <c r="P20" i="1"/>
  <c r="P23" i="1"/>
  <c r="P22" i="1"/>
  <c r="P24" i="1"/>
  <c r="P9" i="1"/>
  <c r="P18" i="1"/>
  <c r="P28" i="1"/>
  <c r="P30" i="1"/>
  <c r="P13" i="1"/>
  <c r="P19" i="1"/>
  <c r="P15" i="1"/>
  <c r="P12" i="1"/>
  <c r="P26" i="1"/>
  <c r="P5" i="1"/>
  <c r="P10" i="1"/>
  <c r="P7" i="1"/>
  <c r="P25" i="1"/>
  <c r="P29" i="1"/>
  <c r="P11" i="1"/>
  <c r="P17" i="1"/>
  <c r="P21" i="1"/>
  <c r="P14" i="1"/>
  <c r="P8" i="1"/>
  <c r="P31" i="1"/>
  <c r="P27" i="1"/>
  <c r="C24" i="1"/>
  <c r="C21" i="1"/>
  <c r="C31" i="1"/>
  <c r="C25" i="1"/>
  <c r="C7" i="1"/>
  <c r="C14" i="1"/>
  <c r="C10" i="1"/>
  <c r="C11" i="1"/>
  <c r="C12" i="1"/>
  <c r="C9" i="1"/>
  <c r="C8" i="1"/>
  <c r="C29" i="1"/>
  <c r="C5" i="1"/>
  <c r="C18" i="1"/>
  <c r="C6" i="1"/>
  <c r="C16" i="1"/>
  <c r="C28" i="1"/>
  <c r="C17" i="1"/>
  <c r="C27" i="1"/>
  <c r="C30" i="1"/>
  <c r="C22" i="1"/>
  <c r="C19" i="1"/>
  <c r="C13" i="1"/>
  <c r="C15" i="1"/>
  <c r="C20" i="1"/>
  <c r="C23" i="1"/>
  <c r="C26" i="1"/>
  <c r="D12" i="1"/>
  <c r="D18" i="1"/>
  <c r="D15" i="1"/>
  <c r="D7" i="1"/>
  <c r="D28" i="1"/>
  <c r="D10" i="1"/>
  <c r="D19" i="1"/>
  <c r="D11" i="1"/>
  <c r="D17" i="1"/>
  <c r="D24" i="1"/>
  <c r="D13" i="1"/>
  <c r="D6" i="1"/>
  <c r="D23" i="1"/>
  <c r="D25" i="1"/>
  <c r="D9" i="1"/>
  <c r="D20" i="1"/>
  <c r="D29" i="1"/>
  <c r="D22" i="1"/>
  <c r="D31" i="1"/>
  <c r="D21" i="1"/>
  <c r="D30" i="1"/>
  <c r="D8" i="1"/>
  <c r="D5" i="1"/>
  <c r="D14" i="1"/>
  <c r="D16" i="1"/>
  <c r="D27" i="1"/>
  <c r="D26" i="1"/>
</calcChain>
</file>

<file path=xl/sharedStrings.xml><?xml version="1.0" encoding="utf-8"?>
<sst xmlns="http://schemas.openxmlformats.org/spreadsheetml/2006/main" count="364" uniqueCount="151">
  <si>
    <t>Worse performance</t>
  </si>
  <si>
    <t>Starting a Business</t>
  </si>
  <si>
    <t>Dealing with Construction Permits</t>
  </si>
  <si>
    <t>Registering Property</t>
  </si>
  <si>
    <t>City</t>
  </si>
  <si>
    <t xml:space="preserve">Rank as of Current Data and Simulation </t>
  </si>
  <si>
    <t>Procedures (number)</t>
  </si>
  <si>
    <t>DTF Procedures</t>
  </si>
  <si>
    <t>Time (days)</t>
  </si>
  <si>
    <t>DTF Time</t>
  </si>
  <si>
    <t>Cost (% of income per capita)</t>
  </si>
  <si>
    <t>DTF Cost</t>
  </si>
  <si>
    <t>Paid-in Min. Capital (% of income per capita)</t>
  </si>
  <si>
    <t>DTF PMC</t>
  </si>
  <si>
    <t>Distance to the frontier Starting a Business (for agg rank)</t>
  </si>
  <si>
    <t>Cost (% of warehouse value)</t>
  </si>
  <si>
    <t>DTF QCI</t>
  </si>
  <si>
    <t>Distance to the frontier Construction (for agg rank)</t>
  </si>
  <si>
    <t>Cost (% of property value)</t>
  </si>
  <si>
    <t>Quality of land administration index (0-30)</t>
  </si>
  <si>
    <t>DTF QLAI</t>
  </si>
  <si>
    <t>Distance to the frontier Property (for agg rank)</t>
  </si>
  <si>
    <t>Amazonas</t>
  </si>
  <si>
    <t>Paying Taxes</t>
  </si>
  <si>
    <t>Payments (number)</t>
  </si>
  <si>
    <t>DTF payments</t>
  </si>
  <si>
    <t>Time (hours)</t>
  </si>
  <si>
    <t>DTF Total tax rate</t>
  </si>
  <si>
    <t>DTF VAT refund_Compliance time</t>
  </si>
  <si>
    <t>DTF VAT refund_Discounting time</t>
  </si>
  <si>
    <t>DTF CIT audit_Compliance time</t>
  </si>
  <si>
    <t>DTF CIT audit_Waiting time</t>
  </si>
  <si>
    <t>Average DTF Postfiling</t>
  </si>
  <si>
    <t>Ease of paying taxes (DTF) 5 decimals for calculation</t>
  </si>
  <si>
    <t>Acre</t>
  </si>
  <si>
    <t>Alagoas</t>
  </si>
  <si>
    <t>Amapá</t>
  </si>
  <si>
    <t>Bahia</t>
  </si>
  <si>
    <t>Ceará</t>
  </si>
  <si>
    <t>Espírito Santo</t>
  </si>
  <si>
    <t>Federal District</t>
  </si>
  <si>
    <t>Goiás</t>
  </si>
  <si>
    <t>Maranhão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</si>
  <si>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</si>
  <si>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</si>
  <si>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</si>
  <si>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</si>
  <si>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</si>
  <si>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</si>
  <si>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</si>
  <si>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</si>
  <si>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</si>
  <si>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</si>
  <si>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</si>
  <si>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</si>
  <si>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</si>
  <si>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</si>
  <si>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</si>
  <si>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</si>
  <si>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Rio Branco</t>
  </si>
  <si>
    <t>Maceió</t>
  </si>
  <si>
    <t>Macapá</t>
  </si>
  <si>
    <t>Manaus</t>
  </si>
  <si>
    <t>Salvador</t>
  </si>
  <si>
    <t>Fortaleza</t>
  </si>
  <si>
    <t>Vitória</t>
  </si>
  <si>
    <t>Brasília</t>
  </si>
  <si>
    <t>Goiânia</t>
  </si>
  <si>
    <t>São Luís</t>
  </si>
  <si>
    <t>Cuiabá</t>
  </si>
  <si>
    <t>Campo Grande</t>
  </si>
  <si>
    <t>Belo Horizonte</t>
  </si>
  <si>
    <t>Belém</t>
  </si>
  <si>
    <t>João Pessoa</t>
  </si>
  <si>
    <t>Curitiba</t>
  </si>
  <si>
    <t>Recife</t>
  </si>
  <si>
    <t>Teresina</t>
  </si>
  <si>
    <t>Natal</t>
  </si>
  <si>
    <t>Porto Alegre</t>
  </si>
  <si>
    <t>Porto Velho</t>
  </si>
  <si>
    <t>Boa Vista</t>
  </si>
  <si>
    <t>Florianópolis</t>
  </si>
  <si>
    <t>Aracaju</t>
  </si>
  <si>
    <t>Palmas</t>
  </si>
  <si>
    <t>State</t>
  </si>
  <si>
    <t>Mato Grosso</t>
  </si>
  <si>
    <t>Enforcing Contracts</t>
  </si>
  <si>
    <t>Cost (% of claim value)</t>
  </si>
  <si>
    <t>Score Procedures</t>
  </si>
  <si>
    <t>Starting a business score 
(0–100)</t>
  </si>
  <si>
    <t>Dealing with construction permits score 
(0–100)</t>
  </si>
  <si>
    <t>Registering property score 
(0–100)</t>
  </si>
  <si>
    <t>Paying taxes score 
(0–100)</t>
  </si>
  <si>
    <t>Enforcing contracts score 
(0–100)</t>
  </si>
  <si>
    <t>Best performance</t>
  </si>
  <si>
    <t>Time to comply with VAT refund (hours)</t>
  </si>
  <si>
    <t>Time to obtain VAT refund (weeks)</t>
  </si>
  <si>
    <t>Time to comply with a corporate income tax correction (hours)</t>
  </si>
  <si>
    <t>Time to complete a corporate income tax correction (weeks)</t>
  </si>
  <si>
    <t>Starting a business rank (1-27)</t>
  </si>
  <si>
    <t>Dealing with construction permits rank (1-27)</t>
  </si>
  <si>
    <t>Registering property rank (1-27)</t>
  </si>
  <si>
    <t>Paying taxes rank (1-27)</t>
  </si>
  <si>
    <t>Enforcing contracts rank (1-27)</t>
  </si>
  <si>
    <t>Quality of Judicial Processes index (0-18)</t>
  </si>
  <si>
    <t>Building Quality Control index (0-15)</t>
  </si>
  <si>
    <t>No refund</t>
  </si>
  <si>
    <t>Estado</t>
  </si>
  <si>
    <t>Cidade</t>
  </si>
  <si>
    <t>Melhor performance</t>
  </si>
  <si>
    <t>Abertura de Empresas</t>
  </si>
  <si>
    <t>Registro de Propriedades</t>
  </si>
  <si>
    <t>Pagamento de Impostos</t>
  </si>
  <si>
    <t>Execução de Contratos</t>
  </si>
  <si>
    <t>Procedimentos (número)</t>
  </si>
  <si>
    <t>Tempo (dias)</t>
  </si>
  <si>
    <t>Custo (% renda per capita)</t>
  </si>
  <si>
    <t>Classificação Geral (1-27)</t>
  </si>
  <si>
    <t>Média das pontuações dos
5 tópicos (0–100)</t>
  </si>
  <si>
    <t>Custo (% do valor do armazém)</t>
  </si>
  <si>
    <t>Pontuação em abertura de empresas
(0–100)</t>
  </si>
  <si>
    <t>Pontuação em obtenção de alvarás de construção
(0–100)</t>
  </si>
  <si>
    <t>Índice de controle da qualidade da construção (0-15)</t>
  </si>
  <si>
    <t>Classificação em abertura de empresas 
(1-27)</t>
  </si>
  <si>
    <t>Custo (% do valor do imóvel)</t>
  </si>
  <si>
    <t>Índice de qualidade da administração fundiária
(0–30)</t>
  </si>
  <si>
    <t>Pontuação em registro de propriedades
(0–100)</t>
  </si>
  <si>
    <t>Classificação em registro de propriedades (1-27)</t>
  </si>
  <si>
    <t>Pagamentos (número/ano)</t>
  </si>
  <si>
    <t>Carga tributária total
(% dos lucros)</t>
  </si>
  <si>
    <t>Não há restituição</t>
  </si>
  <si>
    <t>Tempo para obter uma restituição dos tributos indiretos (semanas)</t>
  </si>
  <si>
    <t>Tempo para cumprir com uma restituição dos tributos indiretos (horas)</t>
  </si>
  <si>
    <t>Distrito Federal</t>
  </si>
  <si>
    <t>Aggregate ranking (1-27)</t>
  </si>
  <si>
    <t>Aggegate score (5 indicators)</t>
  </si>
  <si>
    <t>TTCR (% profit)</t>
  </si>
  <si>
    <t>Capital mínimo integralizado (% renda per capita)</t>
  </si>
  <si>
    <t>Obtenção de Alvarás de Construção</t>
  </si>
  <si>
    <t>Classificação em obtenção de alvarás de construção 
(1-27)</t>
  </si>
  <si>
    <t>Tempo (horas/ano)</t>
  </si>
  <si>
    <t>Tempo para
cumprir com uma
retificação do IRPJ
(horas)</t>
  </si>
  <si>
    <t>Tempo para concluir
uma retificação do IRPJ
(semanas)</t>
  </si>
  <si>
    <t>Pontuação em pagamento de Impostos
(0–100)</t>
  </si>
  <si>
    <t>Custo (% do valor da ação)</t>
  </si>
  <si>
    <t>Índice de qualidade dos processos judiciais (0–18)</t>
  </si>
  <si>
    <t>Pontuação em execução de contratos
(0–100)</t>
  </si>
  <si>
    <t>Classificação em pagamento de Impostos (1-27)</t>
  </si>
  <si>
    <t>Classificação em execução de contratos (1-27)</t>
  </si>
  <si>
    <r>
      <t xml:space="preserve">Notes:
a. Scores are on a scale of 0 to 100, where 100 represents the best performance (the higher the score, the more efficient the regulatory environment).
b. The </t>
    </r>
    <r>
      <rPr>
        <i/>
        <sz val="9"/>
        <rFont val="Calibri"/>
        <family val="2"/>
        <scheme val="minor"/>
      </rPr>
      <t>Doing Business 2021</t>
    </r>
    <r>
      <rPr>
        <sz val="9"/>
        <rFont val="Calibri"/>
        <family val="2"/>
        <scheme val="minor"/>
      </rPr>
      <t xml:space="preserve"> data for Rio de Janeiro and São Paulo are not considered official until published by the </t>
    </r>
    <r>
      <rPr>
        <i/>
        <sz val="9"/>
        <rFont val="Calibri"/>
        <family val="2"/>
        <scheme val="minor"/>
      </rPr>
      <t>Doing Business 2021</t>
    </r>
    <r>
      <rPr>
        <sz val="9"/>
        <rFont val="Calibri"/>
        <family val="2"/>
        <scheme val="minor"/>
      </rPr>
      <t xml:space="preserve"> report.</t>
    </r>
  </si>
  <si>
    <r>
      <t xml:space="preserve">Observações:
a. A escala das pontuações é de 0 a 100, em que 100 representa o melhor desempenho (quanto mais alta a pontuação, mais eficiente é o ambiente regulatório dos negócios).
b. Os dados do </t>
    </r>
    <r>
      <rPr>
        <i/>
        <sz val="9"/>
        <rFont val="Calibri"/>
        <family val="2"/>
        <scheme val="minor"/>
      </rPr>
      <t>Doing Business 2021</t>
    </r>
    <r>
      <rPr>
        <sz val="9"/>
        <rFont val="Calibri"/>
        <family val="2"/>
        <scheme val="minor"/>
      </rPr>
      <t xml:space="preserve"> para o Rio de Janeiro e São Paulo não são considerados oficiais até serem publicados pelo relatório </t>
    </r>
    <r>
      <rPr>
        <i/>
        <sz val="9"/>
        <rFont val="Calibri"/>
        <family val="2"/>
        <scheme val="minor"/>
      </rPr>
      <t>Doing Business 2021</t>
    </r>
    <r>
      <rPr>
        <sz val="9"/>
        <rFont val="Calibri"/>
        <family val="2"/>
        <scheme val="minor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</si>
</sst>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0_);_(* \(#,##0.00000\);_(* &quot;-&quot;??_);_(@_)"/>
    <numFmt numFmtId="168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2" fillId="2" borderId="0" xfId="0" applyFont="1" applyFill="1"/>
    <xf numFmtId="43" fontId="3" fillId="3" borderId="1" xfId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43" fontId="4" fillId="3" borderId="4" xfId="1" applyFont="1" applyFill="1" applyBorder="1" applyAlignment="1" applyProtection="1">
      <alignment horizontal="center" vertical="center" wrapText="1"/>
    </xf>
    <xf numFmtId="43" fontId="4" fillId="3" borderId="4" xfId="1" applyFont="1" applyFill="1" applyBorder="1" applyAlignment="1" applyProtection="1">
      <alignment horizontal="center" vertical="center" wrapText="1"/>
      <protection locked="0"/>
    </xf>
    <xf numFmtId="43" fontId="5" fillId="3" borderId="4" xfId="1" applyFont="1" applyFill="1" applyBorder="1" applyAlignment="1" applyProtection="1">
      <alignment horizontal="center" vertical="center" wrapText="1"/>
    </xf>
    <xf numFmtId="43" fontId="4" fillId="4" borderId="0" xfId="1" applyFont="1" applyFill="1" applyBorder="1" applyAlignment="1" applyProtection="1">
      <alignment vertical="center"/>
    </xf>
    <xf numFmtId="164" fontId="3" fillId="5" borderId="0" xfId="1" applyNumberFormat="1" applyFont="1" applyFill="1" applyBorder="1" applyProtection="1"/>
    <xf numFmtId="164" fontId="3" fillId="6" borderId="0" xfId="1" applyNumberFormat="1" applyFont="1" applyFill="1" applyBorder="1" applyProtection="1"/>
    <xf numFmtId="164" fontId="4" fillId="7" borderId="0" xfId="1" applyNumberFormat="1" applyFont="1" applyFill="1" applyAlignment="1" applyProtection="1">
      <protection locked="0"/>
    </xf>
    <xf numFmtId="43" fontId="4" fillId="5" borderId="0" xfId="1" applyNumberFormat="1" applyFont="1" applyFill="1" applyAlignment="1" applyProtection="1">
      <protection locked="0"/>
    </xf>
    <xf numFmtId="165" fontId="4" fillId="7" borderId="0" xfId="1" applyNumberFormat="1" applyFont="1" applyFill="1" applyAlignment="1" applyProtection="1">
      <protection locked="0"/>
    </xf>
    <xf numFmtId="43" fontId="5" fillId="5" borderId="0" xfId="1" applyFont="1" applyFill="1" applyBorder="1" applyProtection="1"/>
    <xf numFmtId="164" fontId="3" fillId="5" borderId="5" xfId="1" applyNumberFormat="1" applyFont="1" applyFill="1" applyBorder="1" applyProtection="1"/>
    <xf numFmtId="164" fontId="4" fillId="7" borderId="0" xfId="1" applyNumberFormat="1" applyFont="1" applyFill="1" applyBorder="1" applyProtection="1">
      <protection locked="0"/>
    </xf>
    <xf numFmtId="43" fontId="5" fillId="5" borderId="0" xfId="1" applyNumberFormat="1" applyFont="1" applyFill="1" applyAlignment="1" applyProtection="1">
      <protection locked="0"/>
    </xf>
    <xf numFmtId="165" fontId="4" fillId="7" borderId="0" xfId="1" applyNumberFormat="1" applyFont="1" applyFill="1" applyBorder="1" applyProtection="1">
      <protection locked="0"/>
    </xf>
    <xf numFmtId="164" fontId="0" fillId="0" borderId="0" xfId="0" applyNumberFormat="1"/>
    <xf numFmtId="0" fontId="0" fillId="0" borderId="0" xfId="0" applyFill="1"/>
    <xf numFmtId="43" fontId="5" fillId="0" borderId="0" xfId="1" applyFont="1" applyFill="1" applyBorder="1" applyProtection="1"/>
    <xf numFmtId="164" fontId="4" fillId="7" borderId="0" xfId="1" applyNumberFormat="1" applyFont="1" applyFill="1" applyBorder="1" applyAlignment="1" applyProtection="1">
      <protection locked="0"/>
    </xf>
    <xf numFmtId="43" fontId="4" fillId="5" borderId="0" xfId="1" applyNumberFormat="1" applyFont="1" applyFill="1" applyBorder="1" applyAlignment="1" applyProtection="1">
      <protection locked="0"/>
    </xf>
    <xf numFmtId="165" fontId="4" fillId="7" borderId="0" xfId="1" applyNumberFormat="1" applyFont="1" applyFill="1" applyBorder="1" applyAlignment="1" applyProtection="1">
      <protection locked="0"/>
    </xf>
    <xf numFmtId="43" fontId="1" fillId="0" borderId="0" xfId="1" applyFont="1"/>
    <xf numFmtId="164" fontId="1" fillId="0" borderId="0" xfId="1" applyNumberFormat="1" applyFont="1"/>
    <xf numFmtId="166" fontId="1" fillId="0" borderId="0" xfId="1" applyNumberFormat="1" applyFont="1"/>
    <xf numFmtId="164" fontId="0" fillId="0" borderId="0" xfId="1" applyNumberFormat="1" applyFont="1"/>
    <xf numFmtId="43" fontId="1" fillId="0" borderId="0" xfId="1" applyFont="1" applyProtection="1">
      <protection hidden="1"/>
    </xf>
    <xf numFmtId="165" fontId="1" fillId="0" borderId="0" xfId="1" applyNumberFormat="1" applyFont="1"/>
    <xf numFmtId="164" fontId="4" fillId="7" borderId="0" xfId="1" applyNumberFormat="1" applyFont="1" applyFill="1" applyBorder="1" applyAlignment="1" applyProtection="1">
      <alignment horizontal="right"/>
      <protection locked="0"/>
    </xf>
    <xf numFmtId="167" fontId="5" fillId="5" borderId="0" xfId="1" applyNumberFormat="1" applyFont="1" applyFill="1" applyAlignment="1" applyProtection="1">
      <protection locked="0"/>
    </xf>
    <xf numFmtId="167" fontId="5" fillId="5" borderId="0" xfId="1" applyNumberFormat="1" applyFont="1" applyFill="1" applyBorder="1" applyAlignment="1" applyProtection="1">
      <protection locked="0"/>
    </xf>
    <xf numFmtId="165" fontId="4" fillId="5" borderId="0" xfId="1" applyNumberFormat="1" applyFont="1" applyFill="1" applyBorder="1" applyProtection="1"/>
    <xf numFmtId="43" fontId="0" fillId="0" borderId="0" xfId="0" applyNumberFormat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43" fontId="4" fillId="3" borderId="10" xfId="1" applyFont="1" applyFill="1" applyBorder="1" applyAlignment="1" applyProtection="1">
      <alignment horizontal="center" vertical="center" wrapText="1"/>
      <protection locked="0"/>
    </xf>
    <xf numFmtId="43" fontId="4" fillId="3" borderId="11" xfId="1" applyFont="1" applyFill="1" applyBorder="1" applyAlignment="1" applyProtection="1">
      <alignment horizontal="center" vertical="center" wrapText="1"/>
      <protection locked="0"/>
    </xf>
    <xf numFmtId="43" fontId="5" fillId="3" borderId="11" xfId="1" applyFont="1" applyFill="1" applyBorder="1" applyAlignment="1" applyProtection="1">
      <alignment horizontal="center" vertical="center" wrapText="1"/>
    </xf>
    <xf numFmtId="43" fontId="4" fillId="3" borderId="11" xfId="1" applyFont="1" applyFill="1" applyBorder="1" applyAlignment="1" applyProtection="1">
      <alignment horizontal="center" vertical="center" wrapText="1"/>
    </xf>
    <xf numFmtId="43" fontId="4" fillId="3" borderId="12" xfId="1" applyFont="1" applyFill="1" applyBorder="1" applyAlignment="1" applyProtection="1">
      <alignment horizontal="center" vertical="center" wrapText="1"/>
    </xf>
    <xf numFmtId="168" fontId="7" fillId="0" borderId="0" xfId="2" applyNumberFormat="1" applyFont="1" applyAlignment="1" applyProtection="1">
      <alignment horizontal="right" vertical="center"/>
      <protection locked="0"/>
    </xf>
    <xf numFmtId="1" fontId="0" fillId="0" borderId="0" xfId="0" applyNumberFormat="1"/>
    <xf numFmtId="0" fontId="4" fillId="0" borderId="0" xfId="1" applyNumberFormat="1" applyFont="1" applyFill="1" applyBorder="1" applyAlignment="1" applyProtection="1">
      <alignment horizontal="left" vertical="center" wrapText="1"/>
    </xf>
    <xf numFmtId="43" fontId="3" fillId="3" borderId="6" xfId="1" applyFont="1" applyFill="1" applyBorder="1" applyAlignment="1" applyProtection="1">
      <alignment horizontal="center"/>
      <protection locked="0"/>
    </xf>
    <xf numFmtId="43" fontId="3" fillId="3" borderId="7" xfId="1" applyFont="1" applyFill="1" applyBorder="1" applyAlignment="1" applyProtection="1">
      <alignment horizontal="center"/>
      <protection locked="0"/>
    </xf>
    <xf numFmtId="43" fontId="3" fillId="3" borderId="8" xfId="1" applyFont="1" applyFill="1" applyBorder="1" applyAlignment="1" applyProtection="1">
      <alignment horizontal="center"/>
      <protection locked="0"/>
    </xf>
    <xf numFmtId="43" fontId="3" fillId="3" borderId="1" xfId="1" applyFont="1" applyFill="1" applyBorder="1" applyAlignment="1" applyProtection="1">
      <alignment horizontal="left" wrapText="1"/>
      <protection locked="0"/>
    </xf>
    <xf numFmtId="43" fontId="3" fillId="3" borderId="2" xfId="1" applyFont="1" applyFill="1" applyBorder="1" applyAlignment="1" applyProtection="1">
      <alignment horizontal="left" wrapText="1"/>
      <protection locked="0"/>
    </xf>
    <xf numFmtId="43" fontId="3" fillId="3" borderId="1" xfId="1" applyFont="1" applyFill="1" applyBorder="1" applyAlignment="1" applyProtection="1">
      <alignment horizontal="center" wrapText="1"/>
      <protection locked="0"/>
    </xf>
    <xf numFmtId="43" fontId="3" fillId="3" borderId="3" xfId="1" applyFont="1" applyFill="1" applyBorder="1" applyAlignment="1" applyProtection="1">
      <alignment horizontal="center" wrapText="1"/>
      <protection locked="0"/>
    </xf>
    <xf numFmtId="43" fontId="3" fillId="3" borderId="2" xfId="1" applyFont="1" applyFill="1" applyBorder="1" applyAlignment="1" applyProtection="1">
      <alignment horizontal="center" wrapText="1"/>
      <protection locked="0"/>
    </xf>
    <xf numFmtId="43" fontId="3" fillId="3" borderId="1" xfId="1" applyFont="1" applyFill="1" applyBorder="1" applyAlignment="1" applyProtection="1">
      <alignment horizontal="center"/>
      <protection locked="0"/>
    </xf>
    <xf numFmtId="43" fontId="3" fillId="3" borderId="3" xfId="1" applyFont="1" applyFill="1" applyBorder="1" applyAlignment="1" applyProtection="1">
      <alignment horizontal="center"/>
      <protection locked="0"/>
    </xf>
    <xf numFmtId="43" fontId="3" fillId="3" borderId="2" xfId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0780-8D5C-4BF0-B7C2-D2CE5C790992}">
  <dimension ref="A1:BN6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4.5" x14ac:dyDescent="0.35"/>
  <cols>
    <col min="1" max="1" width="16.1796875" customWidth="1"/>
    <col min="2" max="2" width="18.54296875" customWidth="1"/>
    <col min="3" max="3" width="14" customWidth="1"/>
    <col min="4" max="4" width="14" hidden="1" customWidth="1"/>
    <col min="5" max="5" width="12.81640625" customWidth="1"/>
    <col min="6" max="6" width="10" customWidth="1"/>
    <col min="7" max="7" width="10" hidden="1" customWidth="1"/>
    <col min="9" max="9" width="9.1796875" hidden="1" customWidth="1"/>
    <col min="10" max="10" width="12.81640625" customWidth="1"/>
    <col min="11" max="11" width="9.1796875" hidden="1" customWidth="1"/>
    <col min="12" max="12" width="11.81640625" customWidth="1"/>
    <col min="13" max="14" width="11.1796875" hidden="1" customWidth="1"/>
    <col min="15" max="15" width="10.81640625" customWidth="1"/>
    <col min="17" max="17" width="10.1796875" customWidth="1"/>
    <col min="18" max="18" width="10.1796875" hidden="1" customWidth="1"/>
    <col min="20" max="20" width="9.1796875" hidden="1" customWidth="1"/>
    <col min="22" max="22" width="9.1796875" hidden="1" customWidth="1"/>
    <col min="23" max="23" width="10.54296875" customWidth="1"/>
    <col min="24" max="24" width="9.1796875" hidden="1" customWidth="1"/>
    <col min="25" max="25" width="11.453125" hidden="1" customWidth="1"/>
    <col min="26" max="26" width="10.81640625" customWidth="1"/>
    <col min="27" max="27" width="11.453125" customWidth="1"/>
    <col min="28" max="28" width="10.1796875" customWidth="1"/>
    <col min="29" max="29" width="10.1796875" hidden="1" customWidth="1"/>
    <col min="31" max="31" width="9.1796875" hidden="1" customWidth="1"/>
    <col min="33" max="33" width="9.1796875" hidden="1" customWidth="1"/>
    <col min="34" max="34" width="11.90625" customWidth="1"/>
    <col min="35" max="35" width="4.08984375" hidden="1" customWidth="1"/>
    <col min="36" max="36" width="5.81640625" hidden="1" customWidth="1"/>
    <col min="39" max="39" width="10.1796875" customWidth="1"/>
    <col min="40" max="40" width="10.1796875" hidden="1" customWidth="1"/>
    <col min="41" max="41" width="10.1796875" customWidth="1"/>
    <col min="42" max="42" width="10.1796875" hidden="1" customWidth="1"/>
    <col min="43" max="43" width="10.1796875" customWidth="1"/>
    <col min="44" max="44" width="10.1796875" hidden="1" customWidth="1"/>
    <col min="45" max="45" width="10.1796875" customWidth="1"/>
    <col min="46" max="46" width="10.1796875" hidden="1" customWidth="1"/>
    <col min="47" max="47" width="10.1796875" customWidth="1"/>
    <col min="48" max="48" width="10.1796875" hidden="1" customWidth="1"/>
    <col min="49" max="49" width="12.1796875" customWidth="1"/>
    <col min="50" max="50" width="10.1796875" hidden="1" customWidth="1"/>
    <col min="51" max="51" width="12.6328125" customWidth="1"/>
    <col min="52" max="52" width="9.81640625" hidden="1" customWidth="1"/>
    <col min="53" max="53" width="11.1796875" hidden="1" customWidth="1"/>
    <col min="54" max="54" width="17" hidden="1" customWidth="1"/>
    <col min="55" max="55" width="11.1796875" customWidth="1"/>
    <col min="56" max="56" width="10.453125" customWidth="1"/>
    <col min="57" max="57" width="10.1796875" hidden="1" customWidth="1"/>
    <col min="59" max="59" width="9.1796875" hidden="1" customWidth="1"/>
    <col min="61" max="61" width="9.1796875" hidden="1" customWidth="1"/>
    <col min="62" max="62" width="12.453125" customWidth="1"/>
    <col min="63" max="63" width="13.54296875" hidden="1" customWidth="1"/>
    <col min="64" max="64" width="13.1796875" hidden="1" customWidth="1"/>
  </cols>
  <sheetData>
    <row r="1" spans="1:66" x14ac:dyDescent="0.35">
      <c r="A1" s="49"/>
      <c r="B1" s="50"/>
      <c r="C1" s="51"/>
      <c r="D1" s="52"/>
      <c r="E1" s="53"/>
      <c r="F1" s="54" t="s">
        <v>1</v>
      </c>
      <c r="G1" s="55"/>
      <c r="H1" s="55"/>
      <c r="I1" s="55"/>
      <c r="J1" s="55"/>
      <c r="K1" s="55"/>
      <c r="L1" s="55"/>
      <c r="M1" s="55"/>
      <c r="N1" s="55"/>
      <c r="O1" s="55"/>
      <c r="P1" s="56"/>
      <c r="Q1" s="54" t="s">
        <v>2</v>
      </c>
      <c r="R1" s="55"/>
      <c r="S1" s="55"/>
      <c r="T1" s="55"/>
      <c r="U1" s="55"/>
      <c r="V1" s="55"/>
      <c r="W1" s="55"/>
      <c r="X1" s="55"/>
      <c r="Y1" s="55"/>
      <c r="Z1" s="55"/>
      <c r="AA1" s="56"/>
      <c r="AB1" s="54" t="s">
        <v>3</v>
      </c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46" t="s">
        <v>23</v>
      </c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6" t="s">
        <v>86</v>
      </c>
      <c r="BF1" s="47"/>
      <c r="BG1" s="47"/>
      <c r="BH1" s="47"/>
      <c r="BI1" s="47"/>
      <c r="BJ1" s="47"/>
      <c r="BK1" s="47"/>
      <c r="BL1" s="47"/>
      <c r="BM1" s="47"/>
      <c r="BN1" s="48"/>
    </row>
    <row r="2" spans="1:66" s="1" customFormat="1" ht="12" hidden="1" x14ac:dyDescent="0.3">
      <c r="B2" s="1" t="s">
        <v>94</v>
      </c>
      <c r="F2" s="1">
        <v>1</v>
      </c>
      <c r="H2" s="1">
        <v>0.5</v>
      </c>
      <c r="J2" s="1">
        <v>0</v>
      </c>
      <c r="L2" s="1">
        <v>0</v>
      </c>
      <c r="Q2" s="1">
        <v>5</v>
      </c>
      <c r="S2" s="1">
        <v>26</v>
      </c>
      <c r="U2" s="1">
        <v>0</v>
      </c>
      <c r="W2" s="1">
        <v>15</v>
      </c>
      <c r="AB2" s="1">
        <v>1</v>
      </c>
      <c r="AD2" s="1">
        <v>1</v>
      </c>
      <c r="AF2" s="1">
        <v>0</v>
      </c>
      <c r="AH2" s="1">
        <v>30</v>
      </c>
      <c r="AM2" s="1">
        <v>3</v>
      </c>
      <c r="AO2" s="1">
        <v>49</v>
      </c>
      <c r="AQ2" s="1">
        <v>26.1</v>
      </c>
      <c r="AS2" s="1">
        <v>0</v>
      </c>
      <c r="AU2" s="1">
        <v>3.2</v>
      </c>
      <c r="AW2" s="1">
        <v>1.5</v>
      </c>
      <c r="AY2" s="1">
        <v>0</v>
      </c>
      <c r="BE2" s="35"/>
      <c r="BF2" s="36">
        <v>120</v>
      </c>
      <c r="BG2" s="36"/>
      <c r="BH2" s="36">
        <v>0.1</v>
      </c>
      <c r="BI2" s="36"/>
      <c r="BJ2" s="36">
        <v>18</v>
      </c>
      <c r="BK2" s="36"/>
      <c r="BL2" s="36"/>
      <c r="BM2" s="36"/>
      <c r="BN2" s="37"/>
    </row>
    <row r="3" spans="1:66" s="1" customFormat="1" ht="12" hidden="1" x14ac:dyDescent="0.3">
      <c r="B3" s="1" t="s">
        <v>0</v>
      </c>
      <c r="F3" s="1">
        <v>18</v>
      </c>
      <c r="H3" s="1">
        <v>100</v>
      </c>
      <c r="J3" s="1">
        <v>200</v>
      </c>
      <c r="L3" s="1">
        <v>400</v>
      </c>
      <c r="Q3" s="1">
        <v>30</v>
      </c>
      <c r="S3" s="1">
        <v>373</v>
      </c>
      <c r="U3" s="1">
        <v>20</v>
      </c>
      <c r="W3" s="1">
        <v>0</v>
      </c>
      <c r="AB3" s="1">
        <v>13</v>
      </c>
      <c r="AD3" s="1">
        <v>210</v>
      </c>
      <c r="AF3" s="1">
        <v>15</v>
      </c>
      <c r="AH3" s="1">
        <v>0</v>
      </c>
      <c r="AM3" s="1">
        <v>63</v>
      </c>
      <c r="AO3" s="1">
        <v>696</v>
      </c>
      <c r="AQ3" s="1">
        <v>84</v>
      </c>
      <c r="AS3" s="1">
        <v>50</v>
      </c>
      <c r="AU3" s="1">
        <v>55</v>
      </c>
      <c r="AW3" s="1">
        <v>56</v>
      </c>
      <c r="AY3" s="1">
        <v>32</v>
      </c>
      <c r="BE3" s="35"/>
      <c r="BF3" s="36">
        <v>1340</v>
      </c>
      <c r="BG3" s="36"/>
      <c r="BH3" s="36">
        <v>89</v>
      </c>
      <c r="BI3" s="36"/>
      <c r="BJ3" s="36">
        <v>0</v>
      </c>
      <c r="BK3" s="36"/>
      <c r="BL3" s="36"/>
      <c r="BM3" s="36"/>
      <c r="BN3" s="37"/>
    </row>
    <row r="4" spans="1:66" ht="68.25" customHeight="1" x14ac:dyDescent="0.35">
      <c r="A4" s="2" t="s">
        <v>84</v>
      </c>
      <c r="B4" s="3" t="s">
        <v>4</v>
      </c>
      <c r="C4" s="4" t="s">
        <v>134</v>
      </c>
      <c r="D4" s="4" t="s">
        <v>5</v>
      </c>
      <c r="E4" s="4" t="s">
        <v>135</v>
      </c>
      <c r="F4" s="5" t="s">
        <v>6</v>
      </c>
      <c r="G4" s="5" t="s">
        <v>88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5" t="s">
        <v>89</v>
      </c>
      <c r="P4" s="5" t="s">
        <v>99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15</v>
      </c>
      <c r="V4" s="5" t="s">
        <v>11</v>
      </c>
      <c r="W4" s="5" t="s">
        <v>105</v>
      </c>
      <c r="X4" s="5" t="s">
        <v>16</v>
      </c>
      <c r="Y4" s="6" t="s">
        <v>17</v>
      </c>
      <c r="Z4" s="5" t="s">
        <v>90</v>
      </c>
      <c r="AA4" s="5" t="s">
        <v>100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18</v>
      </c>
      <c r="AG4" s="5" t="s">
        <v>11</v>
      </c>
      <c r="AH4" s="5" t="s">
        <v>19</v>
      </c>
      <c r="AI4" s="5" t="s">
        <v>20</v>
      </c>
      <c r="AJ4" s="6" t="s">
        <v>21</v>
      </c>
      <c r="AK4" s="5" t="s">
        <v>91</v>
      </c>
      <c r="AL4" s="5" t="s">
        <v>101</v>
      </c>
      <c r="AM4" s="5" t="s">
        <v>24</v>
      </c>
      <c r="AN4" s="5" t="s">
        <v>25</v>
      </c>
      <c r="AO4" s="5" t="s">
        <v>26</v>
      </c>
      <c r="AP4" s="5" t="s">
        <v>9</v>
      </c>
      <c r="AQ4" s="5" t="s">
        <v>136</v>
      </c>
      <c r="AR4" s="5" t="s">
        <v>27</v>
      </c>
      <c r="AS4" s="5" t="s">
        <v>95</v>
      </c>
      <c r="AT4" s="5" t="s">
        <v>28</v>
      </c>
      <c r="AU4" s="5" t="s">
        <v>96</v>
      </c>
      <c r="AV4" s="5" t="s">
        <v>29</v>
      </c>
      <c r="AW4" s="5" t="s">
        <v>97</v>
      </c>
      <c r="AX4" s="5" t="s">
        <v>30</v>
      </c>
      <c r="AY4" s="5" t="s">
        <v>98</v>
      </c>
      <c r="AZ4" s="5" t="s">
        <v>31</v>
      </c>
      <c r="BA4" s="5" t="s">
        <v>32</v>
      </c>
      <c r="BB4" s="6" t="s">
        <v>33</v>
      </c>
      <c r="BC4" s="5" t="s">
        <v>92</v>
      </c>
      <c r="BD4" s="5" t="s">
        <v>102</v>
      </c>
      <c r="BE4" s="38" t="s">
        <v>7</v>
      </c>
      <c r="BF4" s="39" t="s">
        <v>8</v>
      </c>
      <c r="BG4" s="39" t="s">
        <v>9</v>
      </c>
      <c r="BH4" s="39" t="s">
        <v>87</v>
      </c>
      <c r="BI4" s="39" t="s">
        <v>11</v>
      </c>
      <c r="BJ4" s="39" t="s">
        <v>104</v>
      </c>
      <c r="BK4" s="39" t="s">
        <v>20</v>
      </c>
      <c r="BL4" s="40" t="s">
        <v>21</v>
      </c>
      <c r="BM4" s="41" t="s">
        <v>93</v>
      </c>
      <c r="BN4" s="42" t="s">
        <v>103</v>
      </c>
    </row>
    <row r="5" spans="1:66" x14ac:dyDescent="0.35">
      <c r="A5" s="7" t="s">
        <v>56</v>
      </c>
      <c r="B5" s="7" t="s">
        <v>56</v>
      </c>
      <c r="C5" s="8">
        <f t="shared" ref="C5:C31" si="0">RANK(E5,$E$5:$E$31)</f>
        <v>1</v>
      </c>
      <c r="D5" s="9">
        <f t="shared" ref="D5:D31" si="1">RANK(E5,E$5:E$31,0)</f>
        <v>1</v>
      </c>
      <c r="E5" s="33">
        <f t="shared" ref="E5:E31" si="2">AVERAGE(N5,Y5,AJ5,BB5,BL5)</f>
        <v>59.14779756421126</v>
      </c>
      <c r="F5" s="10">
        <v>11</v>
      </c>
      <c r="G5" s="11">
        <f t="shared" ref="G5:G31" si="3">IF(100*(F$3-F5)/(F$3-F$2)&lt;0,0,100*(F$3-F5)/(F$3-F$2))</f>
        <v>41.176470588235297</v>
      </c>
      <c r="H5" s="12">
        <v>13.5</v>
      </c>
      <c r="I5" s="11">
        <f t="shared" ref="I5:I31" si="4">IF(100*(H$3-H5)/(H$3-H$2)&lt;0,0,100*(H$3-H5)/(H$3-H$2))</f>
        <v>86.934673366834176</v>
      </c>
      <c r="J5" s="12">
        <v>2.673297112608759</v>
      </c>
      <c r="K5" s="11">
        <f t="shared" ref="K5:K31" si="5">IF(100*(J$3-J5)/(J$3-J$2)&lt;0,0,100*(J$3-J5)/(J$3-J$2))</f>
        <v>98.663351443695603</v>
      </c>
      <c r="L5" s="10">
        <v>0</v>
      </c>
      <c r="M5" s="11">
        <f t="shared" ref="M5:M31" si="6">IF(100*(L$3-L5)/(L$3-L$2)&lt;0,0,100*(L$3-L5)/(L$3-L$2))</f>
        <v>100</v>
      </c>
      <c r="N5" s="13">
        <f t="shared" ref="N5:N31" si="7">ROUND(AVERAGE(G5,I5,K5,M5),5)</f>
        <v>81.693619999999996</v>
      </c>
      <c r="O5" s="33">
        <f t="shared" ref="O5:O31" si="8">AVERAGE(G5,I5,K5,M5)</f>
        <v>81.693623849691278</v>
      </c>
      <c r="P5" s="14">
        <f t="shared" ref="P5:P31" si="9">RANK(O5,O$5:O$31,0)</f>
        <v>14</v>
      </c>
      <c r="Q5" s="15">
        <v>18</v>
      </c>
      <c r="R5" s="11">
        <f t="shared" ref="R5:R31" si="10">IF(100*(Q$3-Q5)/(Q$3-Q$2)&lt;0,0,100*(Q$3-Q5)/(Q$3-Q$2))</f>
        <v>48</v>
      </c>
      <c r="S5" s="17">
        <v>382.5</v>
      </c>
      <c r="T5" s="11">
        <f t="shared" ref="T5:T31" si="11">IF(100*(S$3-S5)/(S$3-S$2)&lt;0,0,100*(S$3-S5)/(S$3-S$2))</f>
        <v>0</v>
      </c>
      <c r="U5" s="17">
        <v>1.1779835686866396</v>
      </c>
      <c r="V5" s="11">
        <f t="shared" ref="V5:V31" si="12">IF(100*(U$3-U5)/(U$3-U$2)&lt;0,0,100*(U$3-U5)/(U$3-U$2))</f>
        <v>94.110082156566804</v>
      </c>
      <c r="W5" s="15">
        <v>8</v>
      </c>
      <c r="X5" s="11">
        <f t="shared" ref="X5:X31" si="13">IF(100*(W$3-W5)/(W$3-W$2)&lt;0,0,100*(W$3-W5)/(W$3-W$2))</f>
        <v>53.333333333333336</v>
      </c>
      <c r="Y5" s="16">
        <f t="shared" ref="Y5:Y31" si="14">AVERAGE(R5,T5,V5,X5)</f>
        <v>48.86085387247504</v>
      </c>
      <c r="Z5" s="33">
        <f t="shared" ref="Z5:Z31" si="15">AVERAGE(R5,T5,V5,X5)</f>
        <v>48.86085387247504</v>
      </c>
      <c r="AA5" s="14">
        <f t="shared" ref="AA5:AA31" si="16">RANK(Z5,Z$5:Z$31,0)</f>
        <v>15</v>
      </c>
      <c r="AB5" s="15">
        <v>8</v>
      </c>
      <c r="AC5" s="11">
        <f t="shared" ref="AC5:AC31" si="17">IF(100*(AB$3-AB5)/(AB$3-AB$2)&lt;0,0,100*(AB$3-AB5)/(AB$3-AB$2))</f>
        <v>41.666666666666664</v>
      </c>
      <c r="AD5" s="15">
        <v>21</v>
      </c>
      <c r="AE5" s="11">
        <f t="shared" ref="AE5:AE31" si="18">IF(100*(AD$3-AD5)/(AD$3-AD$2)&lt;0,0,100*(AD$3-AD5)/(AD$3-AD$2))</f>
        <v>90.430622009569376</v>
      </c>
      <c r="AF5" s="17">
        <v>3.5593253513039005</v>
      </c>
      <c r="AG5" s="11">
        <f t="shared" ref="AG5:AG31" si="19">IF(100*(AF$3-AF5)/(AF$3-AF$2)&lt;0,0,100*(AF$3-AF5)/(AF$3-AF$2))</f>
        <v>76.271164324640665</v>
      </c>
      <c r="AH5" s="17">
        <v>16.5</v>
      </c>
      <c r="AI5" s="11">
        <f t="shared" ref="AI5:AI31" si="20">100*(AH5-AH$3)/(AH$2-AH$3)</f>
        <v>55</v>
      </c>
      <c r="AJ5" s="16">
        <f t="shared" ref="AJ5:AJ31" si="21">SUM(AC5,AE5,AG5,AI5)/4</f>
        <v>65.842113250219171</v>
      </c>
      <c r="AK5" s="33">
        <f t="shared" ref="AK5:AK31" si="22">AJ5</f>
        <v>65.842113250219171</v>
      </c>
      <c r="AL5" s="14">
        <f t="shared" ref="AL5:AL31" si="23">RANK(AK5,AK$5:AK$31,0)</f>
        <v>1</v>
      </c>
      <c r="AM5" s="15">
        <v>10</v>
      </c>
      <c r="AN5" s="11">
        <f t="shared" ref="AN5:AN31" si="24">IF(100*(AM$3-AM5)/(AM$3-AM$2)&lt;0,0,100*(AM$3-AM5)/(AM$3-AM$2))</f>
        <v>88.333333333333329</v>
      </c>
      <c r="AO5" s="15">
        <v>1501</v>
      </c>
      <c r="AP5" s="11">
        <f t="shared" ref="AP5:AP31" si="25">IF(100*(AO$3-AO5)/(AO$3-AO$2)&lt;0,0,100*(AO$3-AO5)/(AO$3-AO$2))</f>
        <v>0</v>
      </c>
      <c r="AQ5" s="17">
        <v>65.782070169122292</v>
      </c>
      <c r="AR5" s="11">
        <f t="shared" ref="AR5:AR31" si="26">IF((((AQ$3-AQ5)/(AQ$3-AQ$2))^0.8)*100&lt;0,0,(((AQ$3-AQ5)/(AQ$3-AQ$2))^0.8)*100)</f>
        <v>39.651203078022874</v>
      </c>
      <c r="AS5" s="30" t="s">
        <v>106</v>
      </c>
      <c r="AT5" s="43">
        <f>IF(AS5="NO VAT","No VAT",(IF(AS5="No refund",0,(IF(AS5&gt;AS$3,0,IF(AS5&lt;AS$3,((AS$3-AS5)/AS$3))))))*100)</f>
        <v>0</v>
      </c>
      <c r="AU5" s="30" t="s">
        <v>106</v>
      </c>
      <c r="AV5" s="43">
        <f>IF(AU5="NO VAT","No VAT",(IF(AU5="NO REFUND",0,(IF(AU5&gt;AU$3,0,IF(AU5&lt;AU$3,((AU$3-AU5)/AU$3))))))*100)</f>
        <v>0</v>
      </c>
      <c r="AW5" s="17">
        <v>39</v>
      </c>
      <c r="AX5" s="11">
        <f t="shared" ref="AX5:AX31" si="27">IF(100*(AW$3-AW5)/(AW$3-AW$2)&lt;0,0,100*(AW$3-AW5)/(AW$3-AW$2))</f>
        <v>31.192660550458715</v>
      </c>
      <c r="AY5" s="17">
        <v>86.6</v>
      </c>
      <c r="AZ5" s="11">
        <f t="shared" ref="AZ5:AZ31" si="28">IF(100*(AY$3-AY5)/(AY$3-AY$2)&lt;0,0,100*(AY$3-AY5)/(AY$3-AY$2))</f>
        <v>0</v>
      </c>
      <c r="BA5" s="11">
        <f t="shared" ref="BA5:BA31" si="29">AVERAGE(AT5,AV5,AX5,AZ5)</f>
        <v>7.7981651376146788</v>
      </c>
      <c r="BB5" s="31">
        <f t="shared" ref="BB5:BB21" si="30">ROUND(AVERAGE(AN5,AP5,AR5,BA5),5)</f>
        <v>33.945680000000003</v>
      </c>
      <c r="BC5" s="33">
        <f t="shared" ref="BC5:BC31" si="31">BB5</f>
        <v>33.945680000000003</v>
      </c>
      <c r="BD5" s="14">
        <f t="shared" ref="BD5:BD31" si="32">RANK(BB5,$BB$5:$BB$31)</f>
        <v>19</v>
      </c>
      <c r="BE5" s="11" t="e">
        <f>100*(#REF!-#REF!)/(#REF!-#REF!)</f>
        <v>#REF!</v>
      </c>
      <c r="BF5" s="15">
        <v>731</v>
      </c>
      <c r="BG5" s="11">
        <f t="shared" ref="BG5:BG29" si="33">100*(BF$3-BF5)/(BF$3-BF$2)</f>
        <v>49.918032786885249</v>
      </c>
      <c r="BH5" s="17">
        <v>20.700188156120412</v>
      </c>
      <c r="BI5" s="11">
        <f t="shared" ref="BI5:BI31" si="34">100*(BH$3-BH5)/(BH$3-BH$2)</f>
        <v>76.827684863756545</v>
      </c>
      <c r="BJ5" s="17">
        <v>12.5</v>
      </c>
      <c r="BK5" s="11">
        <f t="shared" ref="BK5:BK31" si="35">100*(BJ5-BJ$3)/(BJ$2-BJ$3)</f>
        <v>69.444444444444443</v>
      </c>
      <c r="BL5" s="16">
        <f t="shared" ref="BL5:BL31" si="36">AVERAGE(BG5,BI5,BK5)</f>
        <v>65.396720698362074</v>
      </c>
      <c r="BM5" s="33">
        <f t="shared" ref="BM5:BM31" si="37">BL5</f>
        <v>65.396720698362074</v>
      </c>
      <c r="BN5" s="14">
        <f t="shared" ref="BN5:BN31" si="38">RANK(BM5,BM$5:BM$31,0)</f>
        <v>3</v>
      </c>
    </row>
    <row r="6" spans="1:66" x14ac:dyDescent="0.35">
      <c r="A6" s="7" t="s">
        <v>44</v>
      </c>
      <c r="B6" s="7" t="s">
        <v>71</v>
      </c>
      <c r="C6" s="8">
        <f t="shared" si="0"/>
        <v>2</v>
      </c>
      <c r="D6" s="9">
        <f t="shared" si="1"/>
        <v>2</v>
      </c>
      <c r="E6" s="33">
        <f t="shared" si="2"/>
        <v>58.333949853888342</v>
      </c>
      <c r="F6" s="10">
        <v>11</v>
      </c>
      <c r="G6" s="11">
        <f t="shared" si="3"/>
        <v>41.176470588235297</v>
      </c>
      <c r="H6" s="12">
        <v>9.5</v>
      </c>
      <c r="I6" s="11">
        <f t="shared" si="4"/>
        <v>90.954773869346738</v>
      </c>
      <c r="J6" s="12">
        <v>7.98990563470079</v>
      </c>
      <c r="K6" s="11">
        <f t="shared" si="5"/>
        <v>96.005047182649619</v>
      </c>
      <c r="L6" s="10">
        <v>0</v>
      </c>
      <c r="M6" s="11">
        <f t="shared" si="6"/>
        <v>100</v>
      </c>
      <c r="N6" s="20">
        <f t="shared" si="7"/>
        <v>82.03407</v>
      </c>
      <c r="O6" s="33">
        <f t="shared" si="8"/>
        <v>82.034072910057915</v>
      </c>
      <c r="P6" s="14">
        <f t="shared" si="9"/>
        <v>12</v>
      </c>
      <c r="Q6" s="15">
        <v>23</v>
      </c>
      <c r="R6" s="11">
        <f t="shared" si="10"/>
        <v>28</v>
      </c>
      <c r="S6" s="17">
        <v>187.5</v>
      </c>
      <c r="T6" s="11">
        <f t="shared" si="11"/>
        <v>53.45821325648415</v>
      </c>
      <c r="U6" s="17">
        <v>1.6464101515396217</v>
      </c>
      <c r="V6" s="11">
        <f t="shared" si="12"/>
        <v>91.767949242301881</v>
      </c>
      <c r="W6" s="15">
        <v>11</v>
      </c>
      <c r="X6" s="11">
        <f t="shared" si="13"/>
        <v>73.333333333333329</v>
      </c>
      <c r="Y6" s="16">
        <f t="shared" si="14"/>
        <v>61.639873958029838</v>
      </c>
      <c r="Z6" s="33">
        <f t="shared" si="15"/>
        <v>61.639873958029838</v>
      </c>
      <c r="AA6" s="14">
        <f t="shared" si="16"/>
        <v>3</v>
      </c>
      <c r="AB6" s="15">
        <v>14</v>
      </c>
      <c r="AC6" s="11">
        <f t="shared" si="17"/>
        <v>0</v>
      </c>
      <c r="AD6" s="17">
        <v>27.5</v>
      </c>
      <c r="AE6" s="11">
        <f t="shared" si="18"/>
        <v>87.320574162679421</v>
      </c>
      <c r="AF6" s="17">
        <v>3.6445898773386505</v>
      </c>
      <c r="AG6" s="11">
        <f t="shared" si="19"/>
        <v>75.702734151075674</v>
      </c>
      <c r="AH6" s="17">
        <v>15</v>
      </c>
      <c r="AI6" s="11">
        <f t="shared" si="20"/>
        <v>50</v>
      </c>
      <c r="AJ6" s="16">
        <f t="shared" si="21"/>
        <v>53.25582707843877</v>
      </c>
      <c r="AK6" s="33">
        <f t="shared" si="22"/>
        <v>53.25582707843877</v>
      </c>
      <c r="AL6" s="14">
        <f t="shared" si="23"/>
        <v>12</v>
      </c>
      <c r="AM6" s="15">
        <v>10</v>
      </c>
      <c r="AN6" s="11">
        <f t="shared" si="24"/>
        <v>88.333333333333329</v>
      </c>
      <c r="AO6" s="15">
        <v>1501</v>
      </c>
      <c r="AP6" s="11">
        <f t="shared" si="25"/>
        <v>0</v>
      </c>
      <c r="AQ6" s="17">
        <v>65.588200948808804</v>
      </c>
      <c r="AR6" s="11">
        <f t="shared" si="26"/>
        <v>39.988409428266657</v>
      </c>
      <c r="AS6" s="30" t="s">
        <v>106</v>
      </c>
      <c r="AT6" s="43">
        <f t="shared" ref="AT6:AT31" si="39">IF(AS6="NO VAT","No VAT",(IF(AS6="No refund",0,(IF(AS6&gt;AS$3,0,IF(AS6&lt;AS$3,((AS$3-AS6)/AS$3))))))*100)</f>
        <v>0</v>
      </c>
      <c r="AU6" s="30" t="s">
        <v>106</v>
      </c>
      <c r="AV6" s="43">
        <f t="shared" ref="AV6:AV31" si="40">IF(AU6="NO VAT","No VAT",(IF(AU6="NO REFUND",0,(IF(AU6&gt;AU$3,0,IF(AU6&lt;AU$3,((AU$3-AU6)/AU$3))))))*100)</f>
        <v>0</v>
      </c>
      <c r="AW6" s="17">
        <v>39</v>
      </c>
      <c r="AX6" s="11">
        <f t="shared" si="27"/>
        <v>31.192660550458715</v>
      </c>
      <c r="AY6" s="17">
        <v>86.6</v>
      </c>
      <c r="AZ6" s="11">
        <f t="shared" si="28"/>
        <v>0</v>
      </c>
      <c r="BA6" s="11">
        <f t="shared" si="29"/>
        <v>7.7981651376146788</v>
      </c>
      <c r="BB6" s="31">
        <f t="shared" si="30"/>
        <v>34.029980000000002</v>
      </c>
      <c r="BC6" s="33">
        <f t="shared" si="31"/>
        <v>34.029980000000002</v>
      </c>
      <c r="BD6" s="14">
        <f t="shared" si="32"/>
        <v>17</v>
      </c>
      <c r="BE6" s="11">
        <v>0</v>
      </c>
      <c r="BF6" s="15">
        <v>798</v>
      </c>
      <c r="BG6" s="11">
        <f t="shared" si="33"/>
        <v>44.42622950819672</v>
      </c>
      <c r="BH6" s="17">
        <v>23.378574967669742</v>
      </c>
      <c r="BI6" s="11">
        <f t="shared" si="34"/>
        <v>73.814876301833806</v>
      </c>
      <c r="BJ6" s="17">
        <v>11.5</v>
      </c>
      <c r="BK6" s="11">
        <f t="shared" si="35"/>
        <v>63.888888888888886</v>
      </c>
      <c r="BL6" s="16">
        <f t="shared" si="36"/>
        <v>60.709998232973135</v>
      </c>
      <c r="BM6" s="33">
        <f t="shared" si="37"/>
        <v>60.709998232973135</v>
      </c>
      <c r="BN6" s="14">
        <f t="shared" si="38"/>
        <v>8</v>
      </c>
    </row>
    <row r="7" spans="1:66" x14ac:dyDescent="0.35">
      <c r="A7" s="7" t="s">
        <v>54</v>
      </c>
      <c r="B7" s="7" t="s">
        <v>80</v>
      </c>
      <c r="C7" s="8">
        <f t="shared" si="0"/>
        <v>3</v>
      </c>
      <c r="D7" s="9">
        <f t="shared" si="1"/>
        <v>3</v>
      </c>
      <c r="E7" s="33">
        <f t="shared" si="2"/>
        <v>58.301298459698977</v>
      </c>
      <c r="F7" s="10">
        <v>13</v>
      </c>
      <c r="G7" s="11">
        <f t="shared" si="3"/>
        <v>29.411764705882351</v>
      </c>
      <c r="H7" s="12">
        <v>17.5</v>
      </c>
      <c r="I7" s="11">
        <f t="shared" si="4"/>
        <v>82.914572864321613</v>
      </c>
      <c r="J7" s="12">
        <v>9.1164601385786384</v>
      </c>
      <c r="K7" s="11">
        <f t="shared" si="5"/>
        <v>95.441769930710677</v>
      </c>
      <c r="L7" s="10">
        <v>0</v>
      </c>
      <c r="M7" s="11">
        <f t="shared" si="6"/>
        <v>100</v>
      </c>
      <c r="N7" s="13">
        <f t="shared" si="7"/>
        <v>76.942030000000003</v>
      </c>
      <c r="O7" s="33">
        <f t="shared" si="8"/>
        <v>76.942026875228663</v>
      </c>
      <c r="P7" s="14">
        <f t="shared" si="9"/>
        <v>25</v>
      </c>
      <c r="Q7" s="15">
        <v>19</v>
      </c>
      <c r="R7" s="11">
        <f t="shared" si="10"/>
        <v>44</v>
      </c>
      <c r="S7" s="17">
        <v>179.5</v>
      </c>
      <c r="T7" s="11">
        <f t="shared" si="11"/>
        <v>55.763688760806915</v>
      </c>
      <c r="U7" s="17">
        <v>1.0258521193315802</v>
      </c>
      <c r="V7" s="11">
        <f t="shared" si="12"/>
        <v>94.870739403342085</v>
      </c>
      <c r="W7" s="15">
        <v>9</v>
      </c>
      <c r="X7" s="11">
        <f t="shared" si="13"/>
        <v>60</v>
      </c>
      <c r="Y7" s="16">
        <f t="shared" si="14"/>
        <v>63.65860704103725</v>
      </c>
      <c r="Z7" s="33">
        <f t="shared" si="15"/>
        <v>63.65860704103725</v>
      </c>
      <c r="AA7" s="14">
        <f t="shared" si="16"/>
        <v>1</v>
      </c>
      <c r="AB7" s="15">
        <v>16</v>
      </c>
      <c r="AC7" s="11">
        <f t="shared" si="17"/>
        <v>0</v>
      </c>
      <c r="AD7" s="15">
        <v>38</v>
      </c>
      <c r="AE7" s="11">
        <f t="shared" si="18"/>
        <v>82.296650717703344</v>
      </c>
      <c r="AF7" s="17">
        <v>1.8670978798770994</v>
      </c>
      <c r="AG7" s="11">
        <f t="shared" si="19"/>
        <v>87.552680800819331</v>
      </c>
      <c r="AH7" s="17">
        <v>13</v>
      </c>
      <c r="AI7" s="11">
        <f t="shared" si="20"/>
        <v>43.333333333333336</v>
      </c>
      <c r="AJ7" s="16">
        <f t="shared" si="21"/>
        <v>53.295666212964001</v>
      </c>
      <c r="AK7" s="33">
        <f t="shared" si="22"/>
        <v>53.295666212964001</v>
      </c>
      <c r="AL7" s="14">
        <f t="shared" si="23"/>
        <v>11</v>
      </c>
      <c r="AM7" s="15">
        <v>11</v>
      </c>
      <c r="AN7" s="11">
        <f t="shared" si="24"/>
        <v>86.666666666666671</v>
      </c>
      <c r="AO7" s="15">
        <v>1501</v>
      </c>
      <c r="AP7" s="11">
        <f t="shared" si="25"/>
        <v>0</v>
      </c>
      <c r="AQ7" s="17">
        <v>64.697579746142537</v>
      </c>
      <c r="AR7" s="11">
        <f t="shared" si="26"/>
        <v>41.528530384151679</v>
      </c>
      <c r="AS7" s="30" t="s">
        <v>106</v>
      </c>
      <c r="AT7" s="43">
        <f t="shared" si="39"/>
        <v>0</v>
      </c>
      <c r="AU7" s="30" t="s">
        <v>106</v>
      </c>
      <c r="AV7" s="43">
        <f t="shared" si="40"/>
        <v>0</v>
      </c>
      <c r="AW7" s="17">
        <v>39</v>
      </c>
      <c r="AX7" s="11">
        <f t="shared" si="27"/>
        <v>31.192660550458715</v>
      </c>
      <c r="AY7" s="17">
        <v>86.6</v>
      </c>
      <c r="AZ7" s="11">
        <f t="shared" si="28"/>
        <v>0</v>
      </c>
      <c r="BA7" s="11">
        <f t="shared" si="29"/>
        <v>7.7981651376146788</v>
      </c>
      <c r="BB7" s="31">
        <f t="shared" si="30"/>
        <v>33.998339999999999</v>
      </c>
      <c r="BC7" s="33">
        <f t="shared" si="31"/>
        <v>33.998339999999999</v>
      </c>
      <c r="BD7" s="14">
        <f t="shared" si="32"/>
        <v>18</v>
      </c>
      <c r="BE7" s="11">
        <v>0</v>
      </c>
      <c r="BF7" s="15">
        <v>787</v>
      </c>
      <c r="BG7" s="11">
        <f t="shared" si="33"/>
        <v>45.327868852459019</v>
      </c>
      <c r="BH7" s="17">
        <v>21.379785119282651</v>
      </c>
      <c r="BI7" s="11">
        <f t="shared" si="34"/>
        <v>76.063233836577453</v>
      </c>
      <c r="BJ7" s="17">
        <v>12.5</v>
      </c>
      <c r="BK7" s="11">
        <f t="shared" si="35"/>
        <v>69.444444444444443</v>
      </c>
      <c r="BL7" s="16">
        <f t="shared" si="36"/>
        <v>63.611849044493646</v>
      </c>
      <c r="BM7" s="33">
        <f t="shared" si="37"/>
        <v>63.611849044493646</v>
      </c>
      <c r="BN7" s="14">
        <f t="shared" si="38"/>
        <v>5</v>
      </c>
    </row>
    <row r="8" spans="1:66" x14ac:dyDescent="0.35">
      <c r="A8" s="7" t="s">
        <v>47</v>
      </c>
      <c r="B8" s="7" t="s">
        <v>74</v>
      </c>
      <c r="C8" s="8">
        <f t="shared" si="0"/>
        <v>4</v>
      </c>
      <c r="D8" s="9">
        <f t="shared" si="1"/>
        <v>4</v>
      </c>
      <c r="E8" s="33">
        <f t="shared" si="2"/>
        <v>57.316376639632132</v>
      </c>
      <c r="F8" s="10">
        <v>9</v>
      </c>
      <c r="G8" s="11">
        <f t="shared" si="3"/>
        <v>52.941176470588232</v>
      </c>
      <c r="H8" s="10">
        <v>12</v>
      </c>
      <c r="I8" s="11">
        <f t="shared" si="4"/>
        <v>88.442211055276388</v>
      </c>
      <c r="J8" s="12">
        <v>6.4658613669812048</v>
      </c>
      <c r="K8" s="11">
        <f t="shared" si="5"/>
        <v>96.767069316509392</v>
      </c>
      <c r="L8" s="10">
        <v>0</v>
      </c>
      <c r="M8" s="11">
        <f t="shared" si="6"/>
        <v>100</v>
      </c>
      <c r="N8" s="13">
        <f t="shared" si="7"/>
        <v>84.537610000000001</v>
      </c>
      <c r="O8" s="33">
        <f t="shared" si="8"/>
        <v>84.537614210593503</v>
      </c>
      <c r="P8" s="14">
        <f t="shared" si="9"/>
        <v>2</v>
      </c>
      <c r="Q8" s="15">
        <v>23</v>
      </c>
      <c r="R8" s="11">
        <f t="shared" si="10"/>
        <v>28</v>
      </c>
      <c r="S8" s="15">
        <v>214</v>
      </c>
      <c r="T8" s="11">
        <f t="shared" si="11"/>
        <v>45.821325648414984</v>
      </c>
      <c r="U8" s="17">
        <v>0.79415101290998924</v>
      </c>
      <c r="V8" s="11">
        <f t="shared" si="12"/>
        <v>96.029244935450066</v>
      </c>
      <c r="W8" s="15">
        <v>9</v>
      </c>
      <c r="X8" s="11">
        <f t="shared" si="13"/>
        <v>60</v>
      </c>
      <c r="Y8" s="16">
        <f t="shared" si="14"/>
        <v>57.462642645966262</v>
      </c>
      <c r="Z8" s="33">
        <f t="shared" si="15"/>
        <v>57.462642645966262</v>
      </c>
      <c r="AA8" s="14">
        <f t="shared" si="16"/>
        <v>7</v>
      </c>
      <c r="AB8" s="15">
        <v>16</v>
      </c>
      <c r="AC8" s="11">
        <f t="shared" si="17"/>
        <v>0</v>
      </c>
      <c r="AD8" s="15">
        <v>53</v>
      </c>
      <c r="AE8" s="11">
        <f t="shared" si="18"/>
        <v>75.119617224880386</v>
      </c>
      <c r="AF8" s="17">
        <v>3.0297537329906001</v>
      </c>
      <c r="AG8" s="11">
        <f t="shared" si="19"/>
        <v>79.801641780062681</v>
      </c>
      <c r="AH8" s="17">
        <v>16.5</v>
      </c>
      <c r="AI8" s="11">
        <f t="shared" si="20"/>
        <v>55</v>
      </c>
      <c r="AJ8" s="16">
        <f t="shared" si="21"/>
        <v>52.480314751235767</v>
      </c>
      <c r="AK8" s="33">
        <f t="shared" si="22"/>
        <v>52.480314751235767</v>
      </c>
      <c r="AL8" s="14">
        <f t="shared" si="23"/>
        <v>14</v>
      </c>
      <c r="AM8" s="15">
        <v>9</v>
      </c>
      <c r="AN8" s="11">
        <f t="shared" si="24"/>
        <v>90</v>
      </c>
      <c r="AO8" s="15">
        <v>1483</v>
      </c>
      <c r="AP8" s="11">
        <f t="shared" si="25"/>
        <v>0</v>
      </c>
      <c r="AQ8" s="17">
        <v>65.736785107080394</v>
      </c>
      <c r="AR8" s="11">
        <f t="shared" si="26"/>
        <v>39.730033606398798</v>
      </c>
      <c r="AS8" s="30" t="s">
        <v>106</v>
      </c>
      <c r="AT8" s="43">
        <f t="shared" si="39"/>
        <v>0</v>
      </c>
      <c r="AU8" s="30" t="s">
        <v>106</v>
      </c>
      <c r="AV8" s="43">
        <f t="shared" si="40"/>
        <v>0</v>
      </c>
      <c r="AW8" s="17">
        <v>39</v>
      </c>
      <c r="AX8" s="11">
        <f t="shared" si="27"/>
        <v>31.192660550458715</v>
      </c>
      <c r="AY8" s="17">
        <v>86.6</v>
      </c>
      <c r="AZ8" s="11">
        <f t="shared" si="28"/>
        <v>0</v>
      </c>
      <c r="BA8" s="11">
        <f t="shared" si="29"/>
        <v>7.7981651376146788</v>
      </c>
      <c r="BB8" s="31">
        <f t="shared" si="30"/>
        <v>34.38205</v>
      </c>
      <c r="BC8" s="33">
        <f t="shared" si="31"/>
        <v>34.38205</v>
      </c>
      <c r="BD8" s="14">
        <f t="shared" si="32"/>
        <v>4</v>
      </c>
      <c r="BE8" s="11">
        <v>0</v>
      </c>
      <c r="BF8" s="15">
        <v>919</v>
      </c>
      <c r="BG8" s="11">
        <f t="shared" si="33"/>
        <v>34.508196721311478</v>
      </c>
      <c r="BH8" s="17">
        <v>22.53772721631152</v>
      </c>
      <c r="BI8" s="11">
        <f t="shared" si="34"/>
        <v>74.760711792675451</v>
      </c>
      <c r="BJ8" s="17">
        <v>11.5</v>
      </c>
      <c r="BK8" s="11">
        <f t="shared" si="35"/>
        <v>63.888888888888886</v>
      </c>
      <c r="BL8" s="16">
        <f t="shared" si="36"/>
        <v>57.719265800958603</v>
      </c>
      <c r="BM8" s="33">
        <f t="shared" si="37"/>
        <v>57.719265800958603</v>
      </c>
      <c r="BN8" s="14">
        <f t="shared" si="38"/>
        <v>12</v>
      </c>
    </row>
    <row r="9" spans="1:66" x14ac:dyDescent="0.35">
      <c r="A9" s="7" t="s">
        <v>50</v>
      </c>
      <c r="B9" s="7" t="s">
        <v>50</v>
      </c>
      <c r="C9" s="8">
        <f t="shared" si="0"/>
        <v>5</v>
      </c>
      <c r="D9" s="9">
        <f t="shared" si="1"/>
        <v>5</v>
      </c>
      <c r="E9" s="33">
        <f t="shared" si="2"/>
        <v>57.07839092694303</v>
      </c>
      <c r="F9" s="10">
        <v>10</v>
      </c>
      <c r="G9" s="11">
        <f t="shared" si="3"/>
        <v>47.058823529411768</v>
      </c>
      <c r="H9" s="12">
        <v>12.5</v>
      </c>
      <c r="I9" s="11">
        <f t="shared" si="4"/>
        <v>87.939698492462313</v>
      </c>
      <c r="J9" s="12">
        <v>4.5834819736644183</v>
      </c>
      <c r="K9" s="11">
        <f t="shared" si="5"/>
        <v>97.70825901316779</v>
      </c>
      <c r="L9" s="10">
        <v>0</v>
      </c>
      <c r="M9" s="11">
        <f t="shared" si="6"/>
        <v>100</v>
      </c>
      <c r="N9" s="13">
        <f t="shared" si="7"/>
        <v>83.176699999999997</v>
      </c>
      <c r="O9" s="33">
        <f t="shared" si="8"/>
        <v>83.176695258760461</v>
      </c>
      <c r="P9" s="14">
        <f t="shared" si="9"/>
        <v>6</v>
      </c>
      <c r="Q9" s="15">
        <v>19</v>
      </c>
      <c r="R9" s="11">
        <f t="shared" si="10"/>
        <v>44</v>
      </c>
      <c r="S9" s="15">
        <v>267</v>
      </c>
      <c r="T9" s="11">
        <f t="shared" si="11"/>
        <v>30.547550432276658</v>
      </c>
      <c r="U9" s="17">
        <v>1.1362154721296494</v>
      </c>
      <c r="V9" s="11">
        <f t="shared" si="12"/>
        <v>94.318922639351754</v>
      </c>
      <c r="W9" s="15">
        <v>9</v>
      </c>
      <c r="X9" s="11">
        <f t="shared" si="13"/>
        <v>60</v>
      </c>
      <c r="Y9" s="16">
        <f t="shared" si="14"/>
        <v>57.216618267907108</v>
      </c>
      <c r="Z9" s="33">
        <f t="shared" si="15"/>
        <v>57.216618267907108</v>
      </c>
      <c r="AA9" s="14">
        <f t="shared" si="16"/>
        <v>8</v>
      </c>
      <c r="AB9" s="15">
        <v>11</v>
      </c>
      <c r="AC9" s="11">
        <f t="shared" si="17"/>
        <v>16.666666666666668</v>
      </c>
      <c r="AD9" s="17">
        <v>41.5</v>
      </c>
      <c r="AE9" s="11">
        <f t="shared" si="18"/>
        <v>80.622009569377994</v>
      </c>
      <c r="AF9" s="17">
        <v>3.6510974737868489</v>
      </c>
      <c r="AG9" s="11">
        <f t="shared" si="19"/>
        <v>75.659350174754337</v>
      </c>
      <c r="AH9" s="17">
        <v>17</v>
      </c>
      <c r="AI9" s="11">
        <f t="shared" si="20"/>
        <v>56.666666666666664</v>
      </c>
      <c r="AJ9" s="16">
        <f t="shared" si="21"/>
        <v>57.403673269366415</v>
      </c>
      <c r="AK9" s="33">
        <f t="shared" si="22"/>
        <v>57.403673269366415</v>
      </c>
      <c r="AL9" s="14">
        <f t="shared" si="23"/>
        <v>2</v>
      </c>
      <c r="AM9" s="15">
        <v>10</v>
      </c>
      <c r="AN9" s="11">
        <f t="shared" si="24"/>
        <v>88.333333333333329</v>
      </c>
      <c r="AO9" s="15">
        <v>1489</v>
      </c>
      <c r="AP9" s="11">
        <f t="shared" si="25"/>
        <v>0</v>
      </c>
      <c r="AQ9" s="17">
        <v>66.41225407866024</v>
      </c>
      <c r="AR9" s="11">
        <f t="shared" si="26"/>
        <v>38.550081046727982</v>
      </c>
      <c r="AS9" s="30" t="s">
        <v>106</v>
      </c>
      <c r="AT9" s="43">
        <f t="shared" si="39"/>
        <v>0</v>
      </c>
      <c r="AU9" s="30" t="s">
        <v>106</v>
      </c>
      <c r="AV9" s="43">
        <f t="shared" si="40"/>
        <v>0</v>
      </c>
      <c r="AW9" s="17">
        <v>39</v>
      </c>
      <c r="AX9" s="11">
        <f t="shared" si="27"/>
        <v>31.192660550458715</v>
      </c>
      <c r="AY9" s="17">
        <v>86.6</v>
      </c>
      <c r="AZ9" s="11">
        <f t="shared" si="28"/>
        <v>0</v>
      </c>
      <c r="BA9" s="11">
        <f t="shared" si="29"/>
        <v>7.7981651376146788</v>
      </c>
      <c r="BB9" s="31">
        <f t="shared" si="30"/>
        <v>33.670389999999998</v>
      </c>
      <c r="BC9" s="33">
        <f t="shared" si="31"/>
        <v>33.670389999999998</v>
      </c>
      <c r="BD9" s="14">
        <f t="shared" si="32"/>
        <v>25</v>
      </c>
      <c r="BE9" s="11" t="e">
        <f>100*(#REF!-#REF!)/(#REF!-#REF!)</f>
        <v>#REF!</v>
      </c>
      <c r="BF9" s="15">
        <v>1085</v>
      </c>
      <c r="BG9" s="11">
        <f t="shared" si="33"/>
        <v>20.901639344262296</v>
      </c>
      <c r="BH9" s="17">
        <v>25.500832037283477</v>
      </c>
      <c r="BI9" s="11">
        <f t="shared" si="34"/>
        <v>71.427635503618134</v>
      </c>
      <c r="BJ9" s="17">
        <v>12.5</v>
      </c>
      <c r="BK9" s="11">
        <f t="shared" si="35"/>
        <v>69.444444444444443</v>
      </c>
      <c r="BL9" s="16">
        <f t="shared" si="36"/>
        <v>53.924573097441623</v>
      </c>
      <c r="BM9" s="33">
        <f t="shared" si="37"/>
        <v>53.924573097441623</v>
      </c>
      <c r="BN9" s="14">
        <f t="shared" si="38"/>
        <v>18</v>
      </c>
    </row>
    <row r="10" spans="1:66" x14ac:dyDescent="0.35">
      <c r="A10" s="7" t="s">
        <v>58</v>
      </c>
      <c r="B10" s="7" t="s">
        <v>83</v>
      </c>
      <c r="C10" s="8">
        <f t="shared" si="0"/>
        <v>6</v>
      </c>
      <c r="D10" s="9">
        <f t="shared" si="1"/>
        <v>6</v>
      </c>
      <c r="E10" s="33">
        <f t="shared" si="2"/>
        <v>56.753408820821242</v>
      </c>
      <c r="F10" s="10">
        <v>12</v>
      </c>
      <c r="G10" s="11">
        <f t="shared" si="3"/>
        <v>35.294117647058826</v>
      </c>
      <c r="H10" s="10">
        <v>21</v>
      </c>
      <c r="I10" s="11">
        <f t="shared" si="4"/>
        <v>79.396984924623112</v>
      </c>
      <c r="J10" s="12">
        <v>6.8987426230577036</v>
      </c>
      <c r="K10" s="11">
        <f t="shared" si="5"/>
        <v>96.55062868847115</v>
      </c>
      <c r="L10" s="10">
        <v>0</v>
      </c>
      <c r="M10" s="11">
        <f t="shared" si="6"/>
        <v>100</v>
      </c>
      <c r="N10" s="13">
        <f t="shared" si="7"/>
        <v>77.810429999999997</v>
      </c>
      <c r="O10" s="33">
        <f t="shared" si="8"/>
        <v>77.810432815038268</v>
      </c>
      <c r="P10" s="14">
        <f t="shared" si="9"/>
        <v>23</v>
      </c>
      <c r="Q10" s="15">
        <v>22</v>
      </c>
      <c r="R10" s="11">
        <f t="shared" si="10"/>
        <v>32</v>
      </c>
      <c r="S10" s="17">
        <v>199.5</v>
      </c>
      <c r="T10" s="11">
        <f t="shared" si="11"/>
        <v>50</v>
      </c>
      <c r="U10" s="17">
        <v>0.97795396066453055</v>
      </c>
      <c r="V10" s="11">
        <f t="shared" si="12"/>
        <v>95.11023019667735</v>
      </c>
      <c r="W10" s="15">
        <v>9</v>
      </c>
      <c r="X10" s="11">
        <f t="shared" si="13"/>
        <v>60</v>
      </c>
      <c r="Y10" s="16">
        <f t="shared" si="14"/>
        <v>59.277557549169337</v>
      </c>
      <c r="Z10" s="33">
        <f t="shared" si="15"/>
        <v>59.277557549169337</v>
      </c>
      <c r="AA10" s="14">
        <f t="shared" si="16"/>
        <v>5</v>
      </c>
      <c r="AB10" s="15">
        <v>16</v>
      </c>
      <c r="AC10" s="11">
        <f t="shared" si="17"/>
        <v>0</v>
      </c>
      <c r="AD10" s="17">
        <v>26.5</v>
      </c>
      <c r="AE10" s="11">
        <f t="shared" si="18"/>
        <v>87.799043062200951</v>
      </c>
      <c r="AF10" s="17">
        <v>2.7382193393608385</v>
      </c>
      <c r="AG10" s="11">
        <f t="shared" si="19"/>
        <v>81.745204404261074</v>
      </c>
      <c r="AH10" s="17">
        <v>12.5</v>
      </c>
      <c r="AI10" s="11">
        <f t="shared" si="20"/>
        <v>41.666666666666664</v>
      </c>
      <c r="AJ10" s="16">
        <f t="shared" si="21"/>
        <v>52.802728533282171</v>
      </c>
      <c r="AK10" s="33">
        <f t="shared" si="22"/>
        <v>52.802728533282171</v>
      </c>
      <c r="AL10" s="14">
        <f t="shared" si="23"/>
        <v>13</v>
      </c>
      <c r="AM10" s="15">
        <v>11</v>
      </c>
      <c r="AN10" s="11">
        <f t="shared" si="24"/>
        <v>86.666666666666671</v>
      </c>
      <c r="AO10" s="15">
        <v>1501</v>
      </c>
      <c r="AP10" s="11">
        <f t="shared" si="25"/>
        <v>0</v>
      </c>
      <c r="AQ10" s="17">
        <v>64.444979928709117</v>
      </c>
      <c r="AR10" s="11">
        <f t="shared" si="26"/>
        <v>41.962732628404886</v>
      </c>
      <c r="AS10" s="30" t="s">
        <v>106</v>
      </c>
      <c r="AT10" s="43">
        <f t="shared" si="39"/>
        <v>0</v>
      </c>
      <c r="AU10" s="30" t="s">
        <v>106</v>
      </c>
      <c r="AV10" s="43">
        <f t="shared" si="40"/>
        <v>0</v>
      </c>
      <c r="AW10" s="17">
        <v>39</v>
      </c>
      <c r="AX10" s="11">
        <f t="shared" si="27"/>
        <v>31.192660550458715</v>
      </c>
      <c r="AY10" s="17">
        <v>86.6</v>
      </c>
      <c r="AZ10" s="11">
        <f t="shared" si="28"/>
        <v>0</v>
      </c>
      <c r="BA10" s="11">
        <f t="shared" si="29"/>
        <v>7.7981651376146788</v>
      </c>
      <c r="BB10" s="31">
        <f t="shared" si="30"/>
        <v>34.10689</v>
      </c>
      <c r="BC10" s="33">
        <f t="shared" si="31"/>
        <v>34.10689</v>
      </c>
      <c r="BD10" s="14">
        <f t="shared" si="32"/>
        <v>15</v>
      </c>
      <c r="BE10" s="11">
        <v>0</v>
      </c>
      <c r="BF10" s="15">
        <v>811</v>
      </c>
      <c r="BG10" s="11">
        <f t="shared" si="33"/>
        <v>43.360655737704917</v>
      </c>
      <c r="BH10" s="17">
        <v>29.878642858177614</v>
      </c>
      <c r="BI10" s="11">
        <f t="shared" si="34"/>
        <v>66.503213882814833</v>
      </c>
      <c r="BJ10" s="17">
        <v>12.5</v>
      </c>
      <c r="BK10" s="11">
        <f t="shared" si="35"/>
        <v>69.444444444444443</v>
      </c>
      <c r="BL10" s="16">
        <f t="shared" si="36"/>
        <v>59.769438021654729</v>
      </c>
      <c r="BM10" s="33">
        <f t="shared" si="37"/>
        <v>59.769438021654729</v>
      </c>
      <c r="BN10" s="14">
        <f t="shared" si="38"/>
        <v>9</v>
      </c>
    </row>
    <row r="11" spans="1:66" x14ac:dyDescent="0.35">
      <c r="A11" s="7" t="s">
        <v>43</v>
      </c>
      <c r="B11" s="7" t="s">
        <v>70</v>
      </c>
      <c r="C11" s="8">
        <f t="shared" si="0"/>
        <v>7</v>
      </c>
      <c r="D11" s="9">
        <f t="shared" si="1"/>
        <v>7</v>
      </c>
      <c r="E11" s="33">
        <f t="shared" si="2"/>
        <v>56.683966400540569</v>
      </c>
      <c r="F11" s="10">
        <v>13</v>
      </c>
      <c r="G11" s="11">
        <f t="shared" si="3"/>
        <v>29.411764705882351</v>
      </c>
      <c r="H11" s="12">
        <v>17.5</v>
      </c>
      <c r="I11" s="11">
        <f t="shared" si="4"/>
        <v>82.914572864321613</v>
      </c>
      <c r="J11" s="12">
        <v>2.0012768874826858</v>
      </c>
      <c r="K11" s="11">
        <f t="shared" si="5"/>
        <v>98.999361556258663</v>
      </c>
      <c r="L11" s="10">
        <v>0</v>
      </c>
      <c r="M11" s="11">
        <f t="shared" si="6"/>
        <v>100</v>
      </c>
      <c r="N11" s="13">
        <f t="shared" si="7"/>
        <v>77.831419999999994</v>
      </c>
      <c r="O11" s="33">
        <f t="shared" si="8"/>
        <v>77.831424781615652</v>
      </c>
      <c r="P11" s="14">
        <f t="shared" si="9"/>
        <v>22</v>
      </c>
      <c r="Q11" s="15">
        <v>18</v>
      </c>
      <c r="R11" s="11">
        <f t="shared" si="10"/>
        <v>48</v>
      </c>
      <c r="S11" s="15">
        <v>203</v>
      </c>
      <c r="T11" s="11">
        <f t="shared" si="11"/>
        <v>48.991354466858787</v>
      </c>
      <c r="U11" s="17">
        <v>1.5115311501798532</v>
      </c>
      <c r="V11" s="11">
        <f t="shared" si="12"/>
        <v>92.442344249100728</v>
      </c>
      <c r="W11" s="15">
        <v>9</v>
      </c>
      <c r="X11" s="11">
        <f t="shared" si="13"/>
        <v>60</v>
      </c>
      <c r="Y11" s="16">
        <f t="shared" si="14"/>
        <v>62.358424678989877</v>
      </c>
      <c r="Z11" s="33">
        <f t="shared" si="15"/>
        <v>62.358424678989877</v>
      </c>
      <c r="AA11" s="14">
        <f t="shared" si="16"/>
        <v>2</v>
      </c>
      <c r="AB11" s="15">
        <v>17</v>
      </c>
      <c r="AC11" s="11">
        <f t="shared" si="17"/>
        <v>0</v>
      </c>
      <c r="AD11" s="17">
        <v>29.5</v>
      </c>
      <c r="AE11" s="11">
        <f t="shared" si="18"/>
        <v>86.36363636363636</v>
      </c>
      <c r="AF11" s="17">
        <v>2.9026747932355192</v>
      </c>
      <c r="AG11" s="11">
        <f t="shared" si="19"/>
        <v>80.6488347117632</v>
      </c>
      <c r="AH11" s="17">
        <v>15.5</v>
      </c>
      <c r="AI11" s="11">
        <f t="shared" si="20"/>
        <v>51.666666666666664</v>
      </c>
      <c r="AJ11" s="16">
        <f t="shared" si="21"/>
        <v>54.669784435516554</v>
      </c>
      <c r="AK11" s="33">
        <f t="shared" si="22"/>
        <v>54.669784435516554</v>
      </c>
      <c r="AL11" s="14">
        <f t="shared" si="23"/>
        <v>6</v>
      </c>
      <c r="AM11" s="15">
        <v>10</v>
      </c>
      <c r="AN11" s="11">
        <f t="shared" si="24"/>
        <v>88.333333333333329</v>
      </c>
      <c r="AO11" s="15">
        <v>1483</v>
      </c>
      <c r="AP11" s="11">
        <f t="shared" si="25"/>
        <v>0</v>
      </c>
      <c r="AQ11" s="17">
        <v>64.954217044101554</v>
      </c>
      <c r="AR11" s="11">
        <f t="shared" si="26"/>
        <v>41.086222497438072</v>
      </c>
      <c r="AS11" s="30" t="s">
        <v>106</v>
      </c>
      <c r="AT11" s="43">
        <f t="shared" si="39"/>
        <v>0</v>
      </c>
      <c r="AU11" s="30" t="s">
        <v>106</v>
      </c>
      <c r="AV11" s="43">
        <f t="shared" si="40"/>
        <v>0</v>
      </c>
      <c r="AW11" s="17">
        <v>39</v>
      </c>
      <c r="AX11" s="11">
        <f t="shared" si="27"/>
        <v>31.192660550458715</v>
      </c>
      <c r="AY11" s="17">
        <v>86.6</v>
      </c>
      <c r="AZ11" s="11">
        <f t="shared" si="28"/>
        <v>0</v>
      </c>
      <c r="BA11" s="11">
        <f t="shared" si="29"/>
        <v>7.7981651376146788</v>
      </c>
      <c r="BB11" s="31">
        <f t="shared" si="30"/>
        <v>34.304430000000004</v>
      </c>
      <c r="BC11" s="33">
        <f t="shared" si="31"/>
        <v>34.304430000000004</v>
      </c>
      <c r="BD11" s="14">
        <f t="shared" si="32"/>
        <v>8</v>
      </c>
      <c r="BE11" s="11">
        <v>0</v>
      </c>
      <c r="BF11" s="15">
        <v>1095</v>
      </c>
      <c r="BG11" s="11">
        <f t="shared" si="33"/>
        <v>20.081967213114755</v>
      </c>
      <c r="BH11" s="17">
        <v>23.888833670750262</v>
      </c>
      <c r="BI11" s="11">
        <f t="shared" si="34"/>
        <v>73.240907007030074</v>
      </c>
      <c r="BJ11" s="17">
        <v>12.5</v>
      </c>
      <c r="BK11" s="11">
        <f t="shared" si="35"/>
        <v>69.444444444444443</v>
      </c>
      <c r="BL11" s="16">
        <f t="shared" si="36"/>
        <v>54.255772888196418</v>
      </c>
      <c r="BM11" s="33">
        <f t="shared" si="37"/>
        <v>54.255772888196418</v>
      </c>
      <c r="BN11" s="14">
        <f t="shared" si="38"/>
        <v>17</v>
      </c>
    </row>
    <row r="12" spans="1:66" x14ac:dyDescent="0.35">
      <c r="A12" s="7" t="s">
        <v>57</v>
      </c>
      <c r="B12" s="7" t="s">
        <v>82</v>
      </c>
      <c r="C12" s="8">
        <f t="shared" si="0"/>
        <v>8</v>
      </c>
      <c r="D12" s="9">
        <f t="shared" si="1"/>
        <v>8</v>
      </c>
      <c r="E12" s="33">
        <f t="shared" si="2"/>
        <v>56.329451411237528</v>
      </c>
      <c r="F12" s="21">
        <v>11</v>
      </c>
      <c r="G12" s="11">
        <f t="shared" si="3"/>
        <v>41.176470588235297</v>
      </c>
      <c r="H12" s="21">
        <v>14</v>
      </c>
      <c r="I12" s="11">
        <f t="shared" si="4"/>
        <v>86.4321608040201</v>
      </c>
      <c r="J12" s="23">
        <v>3.2971132293239402</v>
      </c>
      <c r="K12" s="11">
        <f t="shared" si="5"/>
        <v>98.35144338533803</v>
      </c>
      <c r="L12" s="21">
        <v>0</v>
      </c>
      <c r="M12" s="11">
        <f t="shared" si="6"/>
        <v>100</v>
      </c>
      <c r="N12" s="13">
        <f t="shared" si="7"/>
        <v>81.490020000000001</v>
      </c>
      <c r="O12" s="33">
        <f t="shared" si="8"/>
        <v>81.490018694398358</v>
      </c>
      <c r="P12" s="14">
        <f t="shared" si="9"/>
        <v>15</v>
      </c>
      <c r="Q12" s="15">
        <v>23</v>
      </c>
      <c r="R12" s="11">
        <f t="shared" si="10"/>
        <v>28</v>
      </c>
      <c r="S12" s="15">
        <v>347</v>
      </c>
      <c r="T12" s="11">
        <f t="shared" si="11"/>
        <v>7.4927953890489913</v>
      </c>
      <c r="U12" s="17">
        <v>1.4003556316260062</v>
      </c>
      <c r="V12" s="11">
        <f t="shared" si="12"/>
        <v>92.998221841869977</v>
      </c>
      <c r="W12" s="15">
        <v>8</v>
      </c>
      <c r="X12" s="11">
        <f t="shared" si="13"/>
        <v>53.333333333333336</v>
      </c>
      <c r="Y12" s="16">
        <f t="shared" si="14"/>
        <v>45.456087641063078</v>
      </c>
      <c r="Z12" s="33">
        <f t="shared" si="15"/>
        <v>45.456087641063078</v>
      </c>
      <c r="AA12" s="14">
        <f t="shared" si="16"/>
        <v>24</v>
      </c>
      <c r="AB12" s="15">
        <v>15</v>
      </c>
      <c r="AC12" s="11">
        <f t="shared" si="17"/>
        <v>0</v>
      </c>
      <c r="AD12" s="15">
        <v>32</v>
      </c>
      <c r="AE12" s="11">
        <f t="shared" si="18"/>
        <v>85.167464114832541</v>
      </c>
      <c r="AF12" s="17">
        <v>3.2677549100616647</v>
      </c>
      <c r="AG12" s="11">
        <f t="shared" si="19"/>
        <v>78.21496726625557</v>
      </c>
      <c r="AH12" s="17">
        <v>12.5</v>
      </c>
      <c r="AI12" s="22">
        <f t="shared" si="20"/>
        <v>41.666666666666664</v>
      </c>
      <c r="AJ12" s="16">
        <f t="shared" si="21"/>
        <v>51.262274511938692</v>
      </c>
      <c r="AK12" s="33">
        <f t="shared" si="22"/>
        <v>51.262274511938692</v>
      </c>
      <c r="AL12" s="14">
        <f t="shared" si="23"/>
        <v>18</v>
      </c>
      <c r="AM12" s="15">
        <v>10</v>
      </c>
      <c r="AN12" s="11">
        <f t="shared" si="24"/>
        <v>88.333333333333329</v>
      </c>
      <c r="AO12" s="15">
        <v>1483</v>
      </c>
      <c r="AP12" s="11">
        <f t="shared" si="25"/>
        <v>0</v>
      </c>
      <c r="AQ12" s="17">
        <v>66.253271384267137</v>
      </c>
      <c r="AR12" s="11">
        <f t="shared" si="26"/>
        <v>38.828605680837626</v>
      </c>
      <c r="AS12" s="30" t="s">
        <v>106</v>
      </c>
      <c r="AT12" s="43">
        <f t="shared" si="39"/>
        <v>0</v>
      </c>
      <c r="AU12" s="30" t="s">
        <v>106</v>
      </c>
      <c r="AV12" s="43">
        <f t="shared" si="40"/>
        <v>0</v>
      </c>
      <c r="AW12" s="17">
        <v>39</v>
      </c>
      <c r="AX12" s="11">
        <f t="shared" si="27"/>
        <v>31.192660550458715</v>
      </c>
      <c r="AY12" s="17">
        <v>86.6</v>
      </c>
      <c r="AZ12" s="11">
        <f t="shared" si="28"/>
        <v>0</v>
      </c>
      <c r="BA12" s="11">
        <f t="shared" si="29"/>
        <v>7.7981651376146788</v>
      </c>
      <c r="BB12" s="32">
        <f t="shared" si="30"/>
        <v>33.740029999999997</v>
      </c>
      <c r="BC12" s="33">
        <f t="shared" si="31"/>
        <v>33.740029999999997</v>
      </c>
      <c r="BD12" s="14">
        <f t="shared" si="32"/>
        <v>24</v>
      </c>
      <c r="BE12" s="11">
        <v>0</v>
      </c>
      <c r="BF12" s="15">
        <v>538</v>
      </c>
      <c r="BG12" s="22">
        <f t="shared" si="33"/>
        <v>65.73770491803279</v>
      </c>
      <c r="BH12" s="17">
        <v>23.290111426445488</v>
      </c>
      <c r="BI12" s="22">
        <f t="shared" si="34"/>
        <v>73.914385347080426</v>
      </c>
      <c r="BJ12" s="17">
        <v>12.5</v>
      </c>
      <c r="BK12" s="22">
        <f t="shared" si="35"/>
        <v>69.444444444444443</v>
      </c>
      <c r="BL12" s="16">
        <f t="shared" si="36"/>
        <v>69.698844903185886</v>
      </c>
      <c r="BM12" s="33">
        <f t="shared" si="37"/>
        <v>69.698844903185886</v>
      </c>
      <c r="BN12" s="14">
        <f t="shared" si="38"/>
        <v>1</v>
      </c>
    </row>
    <row r="13" spans="1:66" s="19" customFormat="1" x14ac:dyDescent="0.35">
      <c r="A13" s="7" t="s">
        <v>38</v>
      </c>
      <c r="B13" s="7" t="s">
        <v>64</v>
      </c>
      <c r="C13" s="8">
        <f t="shared" si="0"/>
        <v>9</v>
      </c>
      <c r="D13" s="9">
        <f t="shared" si="1"/>
        <v>9</v>
      </c>
      <c r="E13" s="33">
        <f t="shared" si="2"/>
        <v>56.307361643179057</v>
      </c>
      <c r="F13" s="10">
        <v>11</v>
      </c>
      <c r="G13" s="11">
        <f t="shared" si="3"/>
        <v>41.176470588235297</v>
      </c>
      <c r="H13" s="10">
        <v>13</v>
      </c>
      <c r="I13" s="11">
        <f t="shared" si="4"/>
        <v>87.437185929648237</v>
      </c>
      <c r="J13" s="12">
        <v>1.4096864417559509</v>
      </c>
      <c r="K13" s="11">
        <f t="shared" si="5"/>
        <v>99.295156779122024</v>
      </c>
      <c r="L13" s="10">
        <v>0</v>
      </c>
      <c r="M13" s="11">
        <f t="shared" si="6"/>
        <v>100</v>
      </c>
      <c r="N13" s="13">
        <f t="shared" si="7"/>
        <v>81.977199999999996</v>
      </c>
      <c r="O13" s="33">
        <f t="shared" si="8"/>
        <v>81.977203324251391</v>
      </c>
      <c r="P13" s="14">
        <f t="shared" si="9"/>
        <v>13</v>
      </c>
      <c r="Q13" s="15">
        <v>19</v>
      </c>
      <c r="R13" s="11">
        <f t="shared" si="10"/>
        <v>44</v>
      </c>
      <c r="S13" s="15">
        <v>205</v>
      </c>
      <c r="T13" s="11">
        <f t="shared" si="11"/>
        <v>48.414985590778095</v>
      </c>
      <c r="U13" s="17">
        <v>1.0717408774943649</v>
      </c>
      <c r="V13" s="11">
        <f t="shared" si="12"/>
        <v>94.641295612528182</v>
      </c>
      <c r="W13" s="15">
        <v>8</v>
      </c>
      <c r="X13" s="11">
        <f t="shared" si="13"/>
        <v>53.333333333333336</v>
      </c>
      <c r="Y13" s="16">
        <f t="shared" si="14"/>
        <v>60.097403634159903</v>
      </c>
      <c r="Z13" s="33">
        <f t="shared" si="15"/>
        <v>60.097403634159903</v>
      </c>
      <c r="AA13" s="14">
        <f t="shared" si="16"/>
        <v>4</v>
      </c>
      <c r="AB13" s="15">
        <v>15</v>
      </c>
      <c r="AC13" s="11">
        <f t="shared" si="17"/>
        <v>0</v>
      </c>
      <c r="AD13" s="15">
        <v>37</v>
      </c>
      <c r="AE13" s="11">
        <f t="shared" si="18"/>
        <v>82.775119617224874</v>
      </c>
      <c r="AF13" s="17">
        <v>2.4519568223974635</v>
      </c>
      <c r="AG13" s="11">
        <f t="shared" si="19"/>
        <v>83.653621184016913</v>
      </c>
      <c r="AH13" s="17">
        <v>13</v>
      </c>
      <c r="AI13" s="11">
        <f t="shared" si="20"/>
        <v>43.333333333333336</v>
      </c>
      <c r="AJ13" s="16">
        <f t="shared" si="21"/>
        <v>52.440518533643782</v>
      </c>
      <c r="AK13" s="33">
        <f t="shared" si="22"/>
        <v>52.440518533643782</v>
      </c>
      <c r="AL13" s="14">
        <f t="shared" si="23"/>
        <v>15</v>
      </c>
      <c r="AM13" s="15">
        <v>10</v>
      </c>
      <c r="AN13" s="11">
        <f t="shared" si="24"/>
        <v>88.333333333333329</v>
      </c>
      <c r="AO13" s="15">
        <v>1483</v>
      </c>
      <c r="AP13" s="11">
        <f t="shared" si="25"/>
        <v>0</v>
      </c>
      <c r="AQ13" s="17">
        <v>65.973653845573665</v>
      </c>
      <c r="AR13" s="11">
        <f t="shared" si="26"/>
        <v>39.317266311354544</v>
      </c>
      <c r="AS13" s="30" t="s">
        <v>106</v>
      </c>
      <c r="AT13" s="43">
        <f t="shared" si="39"/>
        <v>0</v>
      </c>
      <c r="AU13" s="30" t="s">
        <v>106</v>
      </c>
      <c r="AV13" s="43">
        <f t="shared" si="40"/>
        <v>0</v>
      </c>
      <c r="AW13" s="17">
        <v>39</v>
      </c>
      <c r="AX13" s="11">
        <f t="shared" si="27"/>
        <v>31.192660550458715</v>
      </c>
      <c r="AY13" s="17">
        <v>86.6</v>
      </c>
      <c r="AZ13" s="11">
        <f t="shared" si="28"/>
        <v>0</v>
      </c>
      <c r="BA13" s="11">
        <f t="shared" si="29"/>
        <v>7.7981651376146788</v>
      </c>
      <c r="BB13" s="31">
        <f t="shared" si="30"/>
        <v>33.862189999999998</v>
      </c>
      <c r="BC13" s="33">
        <f t="shared" si="31"/>
        <v>33.862189999999998</v>
      </c>
      <c r="BD13" s="14">
        <f t="shared" si="32"/>
        <v>21</v>
      </c>
      <c r="BE13" s="11">
        <v>0</v>
      </c>
      <c r="BF13" s="15">
        <v>1070</v>
      </c>
      <c r="BG13" s="11">
        <f t="shared" si="33"/>
        <v>22.131147540983605</v>
      </c>
      <c r="BH13" s="17">
        <v>28.634325314785176</v>
      </c>
      <c r="BI13" s="11">
        <f t="shared" si="34"/>
        <v>67.902896158846815</v>
      </c>
      <c r="BJ13" s="17">
        <v>12.5</v>
      </c>
      <c r="BK13" s="11">
        <f t="shared" si="35"/>
        <v>69.444444444444443</v>
      </c>
      <c r="BL13" s="16">
        <f t="shared" si="36"/>
        <v>53.159496048091626</v>
      </c>
      <c r="BM13" s="33">
        <f t="shared" si="37"/>
        <v>53.159496048091626</v>
      </c>
      <c r="BN13" s="14">
        <f t="shared" si="38"/>
        <v>19</v>
      </c>
    </row>
    <row r="14" spans="1:66" x14ac:dyDescent="0.35">
      <c r="A14" s="7" t="s">
        <v>49</v>
      </c>
      <c r="B14" s="7" t="s">
        <v>76</v>
      </c>
      <c r="C14" s="8">
        <f t="shared" si="0"/>
        <v>10</v>
      </c>
      <c r="D14" s="9">
        <f t="shared" si="1"/>
        <v>10</v>
      </c>
      <c r="E14" s="33">
        <f t="shared" si="2"/>
        <v>55.968866732356744</v>
      </c>
      <c r="F14" s="10">
        <v>9</v>
      </c>
      <c r="G14" s="11">
        <f t="shared" si="3"/>
        <v>52.941176470588232</v>
      </c>
      <c r="H14" s="10">
        <v>13</v>
      </c>
      <c r="I14" s="11">
        <f t="shared" si="4"/>
        <v>87.437185929648237</v>
      </c>
      <c r="J14" s="12">
        <v>5.1198796112478266</v>
      </c>
      <c r="K14" s="11">
        <f t="shared" si="5"/>
        <v>97.440060194376088</v>
      </c>
      <c r="L14" s="10">
        <v>0</v>
      </c>
      <c r="M14" s="11">
        <f t="shared" si="6"/>
        <v>100</v>
      </c>
      <c r="N14" s="13">
        <f t="shared" si="7"/>
        <v>84.454610000000002</v>
      </c>
      <c r="O14" s="33">
        <f t="shared" si="8"/>
        <v>84.454605648653143</v>
      </c>
      <c r="P14" s="14">
        <f t="shared" si="9"/>
        <v>3</v>
      </c>
      <c r="Q14" s="15">
        <v>23</v>
      </c>
      <c r="R14" s="11">
        <f t="shared" si="10"/>
        <v>28</v>
      </c>
      <c r="S14" s="15">
        <v>279</v>
      </c>
      <c r="T14" s="11">
        <f t="shared" si="11"/>
        <v>27.089337175792508</v>
      </c>
      <c r="U14" s="17">
        <v>0.77370138602974059</v>
      </c>
      <c r="V14" s="11">
        <f t="shared" si="12"/>
        <v>96.131493069851288</v>
      </c>
      <c r="W14" s="15">
        <v>9</v>
      </c>
      <c r="X14" s="11">
        <f t="shared" si="13"/>
        <v>60</v>
      </c>
      <c r="Y14" s="16">
        <f t="shared" si="14"/>
        <v>52.805207561410953</v>
      </c>
      <c r="Z14" s="33">
        <f t="shared" si="15"/>
        <v>52.805207561410953</v>
      </c>
      <c r="AA14" s="14">
        <f t="shared" si="16"/>
        <v>10</v>
      </c>
      <c r="AB14" s="15">
        <v>18</v>
      </c>
      <c r="AC14" s="11">
        <f t="shared" si="17"/>
        <v>0</v>
      </c>
      <c r="AD14" s="17">
        <v>62.5</v>
      </c>
      <c r="AE14" s="11">
        <f t="shared" si="18"/>
        <v>70.574162679425839</v>
      </c>
      <c r="AF14" s="17">
        <v>2.2754921321618191</v>
      </c>
      <c r="AG14" s="11">
        <f t="shared" si="19"/>
        <v>84.830052452254535</v>
      </c>
      <c r="AH14" s="17">
        <v>13</v>
      </c>
      <c r="AI14" s="11">
        <f t="shared" si="20"/>
        <v>43.333333333333336</v>
      </c>
      <c r="AJ14" s="16">
        <f t="shared" si="21"/>
        <v>49.684387116253426</v>
      </c>
      <c r="AK14" s="33">
        <f t="shared" si="22"/>
        <v>49.684387116253426</v>
      </c>
      <c r="AL14" s="14">
        <f t="shared" si="23"/>
        <v>21</v>
      </c>
      <c r="AM14" s="15">
        <v>11</v>
      </c>
      <c r="AN14" s="11">
        <f t="shared" si="24"/>
        <v>86.666666666666671</v>
      </c>
      <c r="AO14" s="15">
        <v>1501</v>
      </c>
      <c r="AP14" s="11">
        <f t="shared" si="25"/>
        <v>0</v>
      </c>
      <c r="AQ14" s="17">
        <v>65.175561961788176</v>
      </c>
      <c r="AR14" s="11">
        <f t="shared" si="26"/>
        <v>40.703782140129306</v>
      </c>
      <c r="AS14" s="30" t="s">
        <v>106</v>
      </c>
      <c r="AT14" s="43">
        <f t="shared" si="39"/>
        <v>0</v>
      </c>
      <c r="AU14" s="30" t="s">
        <v>106</v>
      </c>
      <c r="AV14" s="43">
        <f t="shared" si="40"/>
        <v>0</v>
      </c>
      <c r="AW14" s="17">
        <v>39</v>
      </c>
      <c r="AX14" s="11">
        <f t="shared" si="27"/>
        <v>31.192660550458715</v>
      </c>
      <c r="AY14" s="17">
        <v>86.6</v>
      </c>
      <c r="AZ14" s="11">
        <f t="shared" si="28"/>
        <v>0</v>
      </c>
      <c r="BA14" s="11">
        <f t="shared" si="29"/>
        <v>7.7981651376146788</v>
      </c>
      <c r="BB14" s="31">
        <f t="shared" si="30"/>
        <v>33.792149999999999</v>
      </c>
      <c r="BC14" s="33">
        <f t="shared" si="31"/>
        <v>33.792149999999999</v>
      </c>
      <c r="BD14" s="14">
        <f t="shared" si="32"/>
        <v>23</v>
      </c>
      <c r="BE14" s="11">
        <v>0</v>
      </c>
      <c r="BF14" s="15">
        <v>781</v>
      </c>
      <c r="BG14" s="11">
        <f t="shared" si="33"/>
        <v>45.819672131147541</v>
      </c>
      <c r="BH14" s="17">
        <v>33.828819685054988</v>
      </c>
      <c r="BI14" s="11">
        <f t="shared" si="34"/>
        <v>62.059820376766041</v>
      </c>
      <c r="BJ14" s="17">
        <v>12.5</v>
      </c>
      <c r="BK14" s="11">
        <f t="shared" si="35"/>
        <v>69.444444444444443</v>
      </c>
      <c r="BL14" s="16">
        <f t="shared" si="36"/>
        <v>59.107978984119342</v>
      </c>
      <c r="BM14" s="33">
        <f t="shared" si="37"/>
        <v>59.107978984119342</v>
      </c>
      <c r="BN14" s="14">
        <f t="shared" si="38"/>
        <v>11</v>
      </c>
    </row>
    <row r="15" spans="1:66" x14ac:dyDescent="0.35">
      <c r="A15" s="7" t="s">
        <v>41</v>
      </c>
      <c r="B15" s="7" t="s">
        <v>67</v>
      </c>
      <c r="C15" s="8">
        <f t="shared" si="0"/>
        <v>11</v>
      </c>
      <c r="D15" s="9">
        <f t="shared" si="1"/>
        <v>11</v>
      </c>
      <c r="E15" s="33">
        <f t="shared" si="2"/>
        <v>55.931529498197996</v>
      </c>
      <c r="F15" s="10">
        <v>16</v>
      </c>
      <c r="G15" s="11">
        <f t="shared" si="3"/>
        <v>11.764705882352942</v>
      </c>
      <c r="H15" s="10">
        <v>21</v>
      </c>
      <c r="I15" s="11">
        <f t="shared" si="4"/>
        <v>79.396984924623112</v>
      </c>
      <c r="J15" s="12">
        <v>5.0750205215122879</v>
      </c>
      <c r="K15" s="11">
        <f t="shared" si="5"/>
        <v>97.46248973924385</v>
      </c>
      <c r="L15" s="10">
        <v>0</v>
      </c>
      <c r="M15" s="11">
        <f t="shared" si="6"/>
        <v>100</v>
      </c>
      <c r="N15" s="13">
        <f t="shared" si="7"/>
        <v>72.156049999999993</v>
      </c>
      <c r="O15" s="33">
        <f t="shared" si="8"/>
        <v>72.15604513655498</v>
      </c>
      <c r="P15" s="14">
        <f t="shared" si="9"/>
        <v>27</v>
      </c>
      <c r="Q15" s="15">
        <v>20</v>
      </c>
      <c r="R15" s="11">
        <f t="shared" si="10"/>
        <v>40</v>
      </c>
      <c r="S15" s="17">
        <v>221.5</v>
      </c>
      <c r="T15" s="11">
        <f t="shared" si="11"/>
        <v>43.659942363112393</v>
      </c>
      <c r="U15" s="17">
        <v>2.5632203132248135</v>
      </c>
      <c r="V15" s="11">
        <f t="shared" si="12"/>
        <v>87.183898433875925</v>
      </c>
      <c r="W15" s="15">
        <v>9</v>
      </c>
      <c r="X15" s="11">
        <f t="shared" si="13"/>
        <v>60</v>
      </c>
      <c r="Y15" s="16">
        <f t="shared" si="14"/>
        <v>57.710960199247083</v>
      </c>
      <c r="Z15" s="33">
        <f t="shared" si="15"/>
        <v>57.710960199247083</v>
      </c>
      <c r="AA15" s="14">
        <f t="shared" si="16"/>
        <v>6</v>
      </c>
      <c r="AB15" s="15">
        <v>15</v>
      </c>
      <c r="AC15" s="11">
        <f t="shared" si="17"/>
        <v>0</v>
      </c>
      <c r="AD15" s="15">
        <v>22</v>
      </c>
      <c r="AE15" s="11">
        <f t="shared" si="18"/>
        <v>89.952153110047846</v>
      </c>
      <c r="AF15" s="17">
        <v>2.7674100032261646</v>
      </c>
      <c r="AG15" s="11">
        <f t="shared" si="19"/>
        <v>81.550599978492244</v>
      </c>
      <c r="AH15" s="17">
        <v>15.5</v>
      </c>
      <c r="AI15" s="11">
        <f t="shared" si="20"/>
        <v>51.666666666666664</v>
      </c>
      <c r="AJ15" s="16">
        <f t="shared" si="21"/>
        <v>55.792354938801687</v>
      </c>
      <c r="AK15" s="33">
        <f t="shared" si="22"/>
        <v>55.792354938801687</v>
      </c>
      <c r="AL15" s="14">
        <f t="shared" si="23"/>
        <v>3</v>
      </c>
      <c r="AM15" s="15">
        <v>10</v>
      </c>
      <c r="AN15" s="11">
        <f t="shared" si="24"/>
        <v>88.333333333333329</v>
      </c>
      <c r="AO15" s="15">
        <v>1483</v>
      </c>
      <c r="AP15" s="11">
        <f t="shared" si="25"/>
        <v>0</v>
      </c>
      <c r="AQ15" s="17">
        <v>64.821398780838919</v>
      </c>
      <c r="AR15" s="11">
        <f t="shared" si="26"/>
        <v>41.315279220075602</v>
      </c>
      <c r="AS15" s="30" t="s">
        <v>106</v>
      </c>
      <c r="AT15" s="43">
        <f t="shared" si="39"/>
        <v>0</v>
      </c>
      <c r="AU15" s="30" t="s">
        <v>106</v>
      </c>
      <c r="AV15" s="43">
        <f t="shared" si="40"/>
        <v>0</v>
      </c>
      <c r="AW15" s="17">
        <v>39</v>
      </c>
      <c r="AX15" s="11">
        <f t="shared" si="27"/>
        <v>31.192660550458715</v>
      </c>
      <c r="AY15" s="17">
        <v>86.6</v>
      </c>
      <c r="AZ15" s="11">
        <f t="shared" si="28"/>
        <v>0</v>
      </c>
      <c r="BA15" s="11">
        <f t="shared" si="29"/>
        <v>7.7981651376146788</v>
      </c>
      <c r="BB15" s="31">
        <f t="shared" si="30"/>
        <v>34.361690000000003</v>
      </c>
      <c r="BC15" s="33">
        <f t="shared" si="31"/>
        <v>34.361690000000003</v>
      </c>
      <c r="BD15" s="14">
        <f t="shared" si="32"/>
        <v>6</v>
      </c>
      <c r="BE15" s="11">
        <v>0</v>
      </c>
      <c r="BF15" s="15">
        <v>725</v>
      </c>
      <c r="BG15" s="11">
        <f t="shared" si="33"/>
        <v>50.409836065573771</v>
      </c>
      <c r="BH15" s="17">
        <v>31.560774679223151</v>
      </c>
      <c r="BI15" s="11">
        <f t="shared" si="34"/>
        <v>64.611052104360908</v>
      </c>
      <c r="BJ15" s="17">
        <v>11.5</v>
      </c>
      <c r="BK15" s="11">
        <f t="shared" si="35"/>
        <v>63.888888888888886</v>
      </c>
      <c r="BL15" s="16">
        <f t="shared" si="36"/>
        <v>59.636592352941193</v>
      </c>
      <c r="BM15" s="33">
        <f t="shared" si="37"/>
        <v>59.636592352941193</v>
      </c>
      <c r="BN15" s="14">
        <f t="shared" si="38"/>
        <v>10</v>
      </c>
    </row>
    <row r="16" spans="1:66" ht="14.25" customHeight="1" x14ac:dyDescent="0.35">
      <c r="A16" s="7" t="s">
        <v>40</v>
      </c>
      <c r="B16" s="7" t="s">
        <v>66</v>
      </c>
      <c r="C16" s="8">
        <f t="shared" si="0"/>
        <v>12</v>
      </c>
      <c r="D16" s="9">
        <f t="shared" si="1"/>
        <v>12</v>
      </c>
      <c r="E16" s="33">
        <f t="shared" si="2"/>
        <v>55.825136867977164</v>
      </c>
      <c r="F16" s="10">
        <v>13</v>
      </c>
      <c r="G16" s="11">
        <f t="shared" si="3"/>
        <v>29.411764705882351</v>
      </c>
      <c r="H16" s="12">
        <v>24.5</v>
      </c>
      <c r="I16" s="11">
        <f t="shared" si="4"/>
        <v>75.879396984924625</v>
      </c>
      <c r="J16" s="12">
        <v>3.1708686405675333</v>
      </c>
      <c r="K16" s="11">
        <f t="shared" si="5"/>
        <v>98.414565679716233</v>
      </c>
      <c r="L16" s="10">
        <v>0</v>
      </c>
      <c r="M16" s="11">
        <f t="shared" si="6"/>
        <v>100</v>
      </c>
      <c r="N16" s="13">
        <f t="shared" si="7"/>
        <v>75.926429999999996</v>
      </c>
      <c r="O16" s="33">
        <f t="shared" si="8"/>
        <v>75.926431842630805</v>
      </c>
      <c r="P16" s="14">
        <f t="shared" si="9"/>
        <v>26</v>
      </c>
      <c r="Q16" s="15">
        <v>24</v>
      </c>
      <c r="R16" s="11">
        <f t="shared" si="10"/>
        <v>24</v>
      </c>
      <c r="S16" s="17">
        <v>347.5</v>
      </c>
      <c r="T16" s="11">
        <f t="shared" si="11"/>
        <v>7.3487031700288181</v>
      </c>
      <c r="U16" s="17">
        <v>0.51025751128505104</v>
      </c>
      <c r="V16" s="11">
        <f t="shared" si="12"/>
        <v>97.448712443574749</v>
      </c>
      <c r="W16" s="15">
        <v>9</v>
      </c>
      <c r="X16" s="11">
        <f t="shared" si="13"/>
        <v>60</v>
      </c>
      <c r="Y16" s="16">
        <f t="shared" si="14"/>
        <v>47.19935390340089</v>
      </c>
      <c r="Z16" s="33">
        <f t="shared" si="15"/>
        <v>47.19935390340089</v>
      </c>
      <c r="AA16" s="14">
        <f t="shared" si="16"/>
        <v>19</v>
      </c>
      <c r="AB16" s="15">
        <v>14</v>
      </c>
      <c r="AC16" s="11">
        <f t="shared" si="17"/>
        <v>0</v>
      </c>
      <c r="AD16" s="15">
        <v>34</v>
      </c>
      <c r="AE16" s="11">
        <f t="shared" si="18"/>
        <v>84.21052631578948</v>
      </c>
      <c r="AF16" s="17">
        <v>3.1272570542304647</v>
      </c>
      <c r="AG16" s="11">
        <f t="shared" si="19"/>
        <v>79.151619638463572</v>
      </c>
      <c r="AH16" s="17">
        <v>15</v>
      </c>
      <c r="AI16" s="11">
        <f t="shared" si="20"/>
        <v>50</v>
      </c>
      <c r="AJ16" s="16">
        <f t="shared" si="21"/>
        <v>53.340536488563259</v>
      </c>
      <c r="AK16" s="33">
        <f t="shared" si="22"/>
        <v>53.340536488563259</v>
      </c>
      <c r="AL16" s="14">
        <f t="shared" si="23"/>
        <v>10</v>
      </c>
      <c r="AM16" s="15">
        <v>10</v>
      </c>
      <c r="AN16" s="11">
        <f t="shared" si="24"/>
        <v>88.333333333333329</v>
      </c>
      <c r="AO16" s="15">
        <v>1483</v>
      </c>
      <c r="AP16" s="11">
        <f t="shared" si="25"/>
        <v>0</v>
      </c>
      <c r="AQ16" s="17">
        <v>65.045558154749159</v>
      </c>
      <c r="AR16" s="11">
        <f t="shared" si="26"/>
        <v>40.92851138671427</v>
      </c>
      <c r="AS16" s="30" t="s">
        <v>106</v>
      </c>
      <c r="AT16" s="43">
        <f t="shared" si="39"/>
        <v>0</v>
      </c>
      <c r="AU16" s="30" t="s">
        <v>106</v>
      </c>
      <c r="AV16" s="43">
        <f t="shared" si="40"/>
        <v>0</v>
      </c>
      <c r="AW16" s="17">
        <v>39</v>
      </c>
      <c r="AX16" s="11">
        <f t="shared" si="27"/>
        <v>31.192660550458715</v>
      </c>
      <c r="AY16" s="17">
        <v>86.6</v>
      </c>
      <c r="AZ16" s="11">
        <f t="shared" si="28"/>
        <v>0</v>
      </c>
      <c r="BA16" s="11">
        <f t="shared" si="29"/>
        <v>7.7981651376146788</v>
      </c>
      <c r="BB16" s="31">
        <f t="shared" si="30"/>
        <v>34.265000000000001</v>
      </c>
      <c r="BC16" s="33">
        <f t="shared" si="31"/>
        <v>34.265000000000001</v>
      </c>
      <c r="BD16" s="14">
        <f t="shared" si="32"/>
        <v>9</v>
      </c>
      <c r="BE16" s="11">
        <v>0</v>
      </c>
      <c r="BF16" s="15">
        <v>632</v>
      </c>
      <c r="BG16" s="11">
        <f t="shared" si="33"/>
        <v>58.032786885245905</v>
      </c>
      <c r="BH16" s="17">
        <v>19.919490002987594</v>
      </c>
      <c r="BI16" s="11">
        <f t="shared" si="34"/>
        <v>77.705860514074686</v>
      </c>
      <c r="BJ16" s="17">
        <v>12.5</v>
      </c>
      <c r="BK16" s="11">
        <f t="shared" si="35"/>
        <v>69.444444444444443</v>
      </c>
      <c r="BL16" s="16">
        <f t="shared" si="36"/>
        <v>68.39436394792169</v>
      </c>
      <c r="BM16" s="33">
        <f t="shared" si="37"/>
        <v>68.39436394792169</v>
      </c>
      <c r="BN16" s="14">
        <f t="shared" si="38"/>
        <v>2</v>
      </c>
    </row>
    <row r="17" spans="1:66" x14ac:dyDescent="0.35">
      <c r="A17" s="7" t="s">
        <v>53</v>
      </c>
      <c r="B17" s="7" t="s">
        <v>79</v>
      </c>
      <c r="C17" s="8">
        <f t="shared" si="0"/>
        <v>13</v>
      </c>
      <c r="D17" s="9">
        <f t="shared" si="1"/>
        <v>13</v>
      </c>
      <c r="E17" s="33">
        <f t="shared" si="2"/>
        <v>55.458150996420315</v>
      </c>
      <c r="F17" s="10">
        <v>11</v>
      </c>
      <c r="G17" s="11">
        <f t="shared" si="3"/>
        <v>41.176470588235297</v>
      </c>
      <c r="H17" s="10">
        <v>11</v>
      </c>
      <c r="I17" s="11">
        <f t="shared" si="4"/>
        <v>89.447236180904525</v>
      </c>
      <c r="J17" s="12">
        <v>3.4914827073524934</v>
      </c>
      <c r="K17" s="11">
        <f t="shared" si="5"/>
        <v>98.254258646323748</v>
      </c>
      <c r="L17" s="10">
        <v>0</v>
      </c>
      <c r="M17" s="11">
        <f t="shared" si="6"/>
        <v>100</v>
      </c>
      <c r="N17" s="13">
        <f t="shared" si="7"/>
        <v>82.219489999999993</v>
      </c>
      <c r="O17" s="33">
        <f t="shared" si="8"/>
        <v>82.219491353865891</v>
      </c>
      <c r="P17" s="14">
        <f t="shared" si="9"/>
        <v>10</v>
      </c>
      <c r="Q17" s="15">
        <v>24</v>
      </c>
      <c r="R17" s="11">
        <f t="shared" si="10"/>
        <v>24</v>
      </c>
      <c r="S17" s="17">
        <v>360.5</v>
      </c>
      <c r="T17" s="11">
        <f t="shared" si="11"/>
        <v>3.6023054755043229</v>
      </c>
      <c r="U17" s="17">
        <v>1.1311475711219927</v>
      </c>
      <c r="V17" s="11">
        <f t="shared" si="12"/>
        <v>94.344262144390044</v>
      </c>
      <c r="W17" s="15">
        <v>9</v>
      </c>
      <c r="X17" s="11">
        <f t="shared" si="13"/>
        <v>60</v>
      </c>
      <c r="Y17" s="16">
        <f t="shared" si="14"/>
        <v>45.486641904973595</v>
      </c>
      <c r="Z17" s="33">
        <f t="shared" si="15"/>
        <v>45.486641904973595</v>
      </c>
      <c r="AA17" s="14">
        <f t="shared" si="16"/>
        <v>23</v>
      </c>
      <c r="AB17" s="15">
        <v>16</v>
      </c>
      <c r="AC17" s="11">
        <f t="shared" si="17"/>
        <v>0</v>
      </c>
      <c r="AD17" s="17">
        <v>30.5</v>
      </c>
      <c r="AE17" s="11">
        <f t="shared" si="18"/>
        <v>85.885167464114829</v>
      </c>
      <c r="AF17" s="17">
        <v>3.3452584014180808</v>
      </c>
      <c r="AG17" s="11">
        <f t="shared" si="19"/>
        <v>77.698277323879466</v>
      </c>
      <c r="AH17" s="17">
        <v>12.5</v>
      </c>
      <c r="AI17" s="11">
        <f t="shared" si="20"/>
        <v>41.666666666666664</v>
      </c>
      <c r="AJ17" s="16">
        <f t="shared" si="21"/>
        <v>51.312527863665238</v>
      </c>
      <c r="AK17" s="33">
        <f t="shared" si="22"/>
        <v>51.312527863665238</v>
      </c>
      <c r="AL17" s="14">
        <f t="shared" si="23"/>
        <v>17</v>
      </c>
      <c r="AM17" s="15">
        <v>10</v>
      </c>
      <c r="AN17" s="11">
        <f t="shared" si="24"/>
        <v>88.333333333333329</v>
      </c>
      <c r="AO17" s="15">
        <v>1483</v>
      </c>
      <c r="AP17" s="11">
        <f t="shared" si="25"/>
        <v>0</v>
      </c>
      <c r="AQ17" s="17">
        <v>64.522804270920759</v>
      </c>
      <c r="AR17" s="11">
        <f t="shared" si="26"/>
        <v>41.829077994219404</v>
      </c>
      <c r="AS17" s="30" t="s">
        <v>106</v>
      </c>
      <c r="AT17" s="43">
        <f t="shared" si="39"/>
        <v>0</v>
      </c>
      <c r="AU17" s="30" t="s">
        <v>106</v>
      </c>
      <c r="AV17" s="43">
        <f t="shared" si="40"/>
        <v>0</v>
      </c>
      <c r="AW17" s="17">
        <v>39</v>
      </c>
      <c r="AX17" s="11">
        <f t="shared" si="27"/>
        <v>31.192660550458715</v>
      </c>
      <c r="AY17" s="17">
        <v>86.6</v>
      </c>
      <c r="AZ17" s="11">
        <f t="shared" si="28"/>
        <v>0</v>
      </c>
      <c r="BA17" s="11">
        <f t="shared" si="29"/>
        <v>7.7981651376146788</v>
      </c>
      <c r="BB17" s="31">
        <f t="shared" si="30"/>
        <v>34.490139999999997</v>
      </c>
      <c r="BC17" s="33">
        <f t="shared" si="31"/>
        <v>34.490139999999997</v>
      </c>
      <c r="BD17" s="14">
        <f t="shared" si="32"/>
        <v>2</v>
      </c>
      <c r="BE17" s="11">
        <v>0</v>
      </c>
      <c r="BF17" s="15">
        <v>670</v>
      </c>
      <c r="BG17" s="11">
        <f t="shared" si="33"/>
        <v>54.918032786885249</v>
      </c>
      <c r="BH17" s="17">
        <v>29.451767704346871</v>
      </c>
      <c r="BI17" s="11">
        <f t="shared" si="34"/>
        <v>66.983388409058634</v>
      </c>
      <c r="BJ17" s="17">
        <v>12.5</v>
      </c>
      <c r="BK17" s="11">
        <f t="shared" si="35"/>
        <v>69.444444444444443</v>
      </c>
      <c r="BL17" s="16">
        <f t="shared" si="36"/>
        <v>63.781955213462773</v>
      </c>
      <c r="BM17" s="33">
        <f t="shared" si="37"/>
        <v>63.781955213462773</v>
      </c>
      <c r="BN17" s="14">
        <f t="shared" si="38"/>
        <v>4</v>
      </c>
    </row>
    <row r="18" spans="1:66" x14ac:dyDescent="0.35">
      <c r="A18" s="7" t="s">
        <v>34</v>
      </c>
      <c r="B18" s="7" t="s">
        <v>59</v>
      </c>
      <c r="C18" s="8">
        <f t="shared" si="0"/>
        <v>14</v>
      </c>
      <c r="D18" s="9">
        <f t="shared" si="1"/>
        <v>14</v>
      </c>
      <c r="E18" s="33">
        <f t="shared" si="2"/>
        <v>54.858152465317268</v>
      </c>
      <c r="F18" s="10">
        <v>13</v>
      </c>
      <c r="G18" s="11">
        <f t="shared" si="3"/>
        <v>29.411764705882351</v>
      </c>
      <c r="H18" s="10">
        <v>17</v>
      </c>
      <c r="I18" s="11">
        <f t="shared" si="4"/>
        <v>83.417085427135675</v>
      </c>
      <c r="J18" s="12">
        <v>4.9136532366646719</v>
      </c>
      <c r="K18" s="11">
        <f t="shared" si="5"/>
        <v>97.543173381667657</v>
      </c>
      <c r="L18" s="10">
        <v>0</v>
      </c>
      <c r="M18" s="11">
        <f t="shared" si="6"/>
        <v>100</v>
      </c>
      <c r="N18" s="13">
        <f t="shared" si="7"/>
        <v>77.593010000000007</v>
      </c>
      <c r="O18" s="33">
        <f t="shared" si="8"/>
        <v>77.59300587867142</v>
      </c>
      <c r="P18" s="14">
        <f t="shared" si="9"/>
        <v>24</v>
      </c>
      <c r="Q18" s="15">
        <v>23</v>
      </c>
      <c r="R18" s="11">
        <f t="shared" si="10"/>
        <v>28</v>
      </c>
      <c r="S18" s="17">
        <v>295.5</v>
      </c>
      <c r="T18" s="11">
        <f t="shared" si="11"/>
        <v>22.334293948126803</v>
      </c>
      <c r="U18" s="17">
        <v>0.73782510501695719</v>
      </c>
      <c r="V18" s="11">
        <f t="shared" si="12"/>
        <v>96.310874474915209</v>
      </c>
      <c r="W18" s="15">
        <v>9</v>
      </c>
      <c r="X18" s="11">
        <f t="shared" si="13"/>
        <v>60</v>
      </c>
      <c r="Y18" s="16">
        <f t="shared" si="14"/>
        <v>51.661292105760502</v>
      </c>
      <c r="Z18" s="33">
        <f t="shared" si="15"/>
        <v>51.661292105760502</v>
      </c>
      <c r="AA18" s="14">
        <f t="shared" si="16"/>
        <v>11</v>
      </c>
      <c r="AB18" s="15">
        <v>18</v>
      </c>
      <c r="AC18" s="11">
        <f t="shared" si="17"/>
        <v>0</v>
      </c>
      <c r="AD18" s="17">
        <v>66.5</v>
      </c>
      <c r="AE18" s="11">
        <f t="shared" si="18"/>
        <v>68.660287081339717</v>
      </c>
      <c r="AF18" s="17">
        <v>3.0551031129980162</v>
      </c>
      <c r="AG18" s="11">
        <f t="shared" si="19"/>
        <v>79.632645913346565</v>
      </c>
      <c r="AH18" s="17">
        <v>13.5</v>
      </c>
      <c r="AI18" s="11">
        <f t="shared" si="20"/>
        <v>45</v>
      </c>
      <c r="AJ18" s="16">
        <f t="shared" si="21"/>
        <v>48.323233248671571</v>
      </c>
      <c r="AK18" s="33">
        <f t="shared" si="22"/>
        <v>48.323233248671571</v>
      </c>
      <c r="AL18" s="14">
        <f t="shared" si="23"/>
        <v>25</v>
      </c>
      <c r="AM18" s="15">
        <v>10</v>
      </c>
      <c r="AN18" s="11">
        <f t="shared" si="24"/>
        <v>88.333333333333329</v>
      </c>
      <c r="AO18" s="15">
        <v>1501</v>
      </c>
      <c r="AP18" s="11">
        <f t="shared" si="25"/>
        <v>0</v>
      </c>
      <c r="AQ18" s="17">
        <v>66.005447413334593</v>
      </c>
      <c r="AR18" s="11">
        <f t="shared" si="26"/>
        <v>39.261780555650958</v>
      </c>
      <c r="AS18" s="30" t="s">
        <v>106</v>
      </c>
      <c r="AT18" s="43">
        <f t="shared" si="39"/>
        <v>0</v>
      </c>
      <c r="AU18" s="30" t="s">
        <v>106</v>
      </c>
      <c r="AV18" s="43">
        <f t="shared" si="40"/>
        <v>0</v>
      </c>
      <c r="AW18" s="17">
        <v>39</v>
      </c>
      <c r="AX18" s="11">
        <f t="shared" si="27"/>
        <v>31.192660550458715</v>
      </c>
      <c r="AY18" s="17">
        <v>86.6</v>
      </c>
      <c r="AZ18" s="11">
        <f t="shared" si="28"/>
        <v>0</v>
      </c>
      <c r="BA18" s="11">
        <f t="shared" si="29"/>
        <v>7.7981651376146788</v>
      </c>
      <c r="BB18" s="31">
        <f t="shared" si="30"/>
        <v>33.848320000000001</v>
      </c>
      <c r="BC18" s="33">
        <f t="shared" si="31"/>
        <v>33.848320000000001</v>
      </c>
      <c r="BD18" s="14">
        <f t="shared" si="32"/>
        <v>22</v>
      </c>
      <c r="BE18" s="11">
        <v>0</v>
      </c>
      <c r="BF18" s="15">
        <v>704</v>
      </c>
      <c r="BG18" s="11">
        <f t="shared" si="33"/>
        <v>52.131147540983605</v>
      </c>
      <c r="BH18" s="17">
        <v>29.419994380310182</v>
      </c>
      <c r="BI18" s="11">
        <f t="shared" si="34"/>
        <v>67.019128931034658</v>
      </c>
      <c r="BJ18" s="17">
        <v>12.5</v>
      </c>
      <c r="BK18" s="11">
        <f t="shared" si="35"/>
        <v>69.444444444444443</v>
      </c>
      <c r="BL18" s="16">
        <f t="shared" si="36"/>
        <v>62.864906972154238</v>
      </c>
      <c r="BM18" s="33">
        <f t="shared" si="37"/>
        <v>62.864906972154238</v>
      </c>
      <c r="BN18" s="14">
        <f t="shared" si="38"/>
        <v>6</v>
      </c>
    </row>
    <row r="19" spans="1:66" x14ac:dyDescent="0.35">
      <c r="A19" s="7" t="s">
        <v>42</v>
      </c>
      <c r="B19" s="7" t="s">
        <v>68</v>
      </c>
      <c r="C19" s="8">
        <f t="shared" si="0"/>
        <v>15</v>
      </c>
      <c r="D19" s="9">
        <f t="shared" si="1"/>
        <v>15</v>
      </c>
      <c r="E19" s="33">
        <f t="shared" si="2"/>
        <v>54.432347361831717</v>
      </c>
      <c r="F19" s="10">
        <v>9</v>
      </c>
      <c r="G19" s="11">
        <f t="shared" si="3"/>
        <v>52.941176470588232</v>
      </c>
      <c r="H19" s="10">
        <v>18</v>
      </c>
      <c r="I19" s="11">
        <f t="shared" si="4"/>
        <v>82.412060301507537</v>
      </c>
      <c r="J19" s="12">
        <v>3.5660288378317913</v>
      </c>
      <c r="K19" s="11">
        <f t="shared" si="5"/>
        <v>98.216985581084103</v>
      </c>
      <c r="L19" s="10">
        <v>0</v>
      </c>
      <c r="M19" s="11">
        <f t="shared" si="6"/>
        <v>100</v>
      </c>
      <c r="N19" s="13">
        <f t="shared" si="7"/>
        <v>83.392560000000003</v>
      </c>
      <c r="O19" s="33">
        <f t="shared" si="8"/>
        <v>83.392555588294968</v>
      </c>
      <c r="P19" s="14">
        <f t="shared" si="9"/>
        <v>5</v>
      </c>
      <c r="Q19" s="15">
        <v>26</v>
      </c>
      <c r="R19" s="11">
        <f t="shared" si="10"/>
        <v>16</v>
      </c>
      <c r="S19" s="15">
        <v>503</v>
      </c>
      <c r="T19" s="11">
        <f t="shared" si="11"/>
        <v>0</v>
      </c>
      <c r="U19" s="17">
        <v>1.5922520656689001</v>
      </c>
      <c r="V19" s="11">
        <f t="shared" si="12"/>
        <v>92.038739671655492</v>
      </c>
      <c r="W19" s="15">
        <v>9</v>
      </c>
      <c r="X19" s="11">
        <f t="shared" si="13"/>
        <v>60</v>
      </c>
      <c r="Y19" s="16">
        <f t="shared" si="14"/>
        <v>42.009684917913873</v>
      </c>
      <c r="Z19" s="33">
        <f t="shared" si="15"/>
        <v>42.009684917913873</v>
      </c>
      <c r="AA19" s="14">
        <f t="shared" si="16"/>
        <v>27</v>
      </c>
      <c r="AB19" s="15">
        <v>16</v>
      </c>
      <c r="AC19" s="11">
        <f t="shared" si="17"/>
        <v>0</v>
      </c>
      <c r="AD19" s="15">
        <v>39</v>
      </c>
      <c r="AE19" s="11">
        <f t="shared" si="18"/>
        <v>81.818181818181813</v>
      </c>
      <c r="AF19" s="17">
        <v>3.6636826696469642</v>
      </c>
      <c r="AG19" s="11">
        <f t="shared" si="19"/>
        <v>75.575448869020235</v>
      </c>
      <c r="AH19" s="17">
        <v>13</v>
      </c>
      <c r="AI19" s="11">
        <f t="shared" si="20"/>
        <v>43.333333333333336</v>
      </c>
      <c r="AJ19" s="16">
        <f t="shared" si="21"/>
        <v>50.181741005133851</v>
      </c>
      <c r="AK19" s="33">
        <f t="shared" si="22"/>
        <v>50.181741005133851</v>
      </c>
      <c r="AL19" s="14">
        <f t="shared" si="23"/>
        <v>20</v>
      </c>
      <c r="AM19" s="15">
        <v>10</v>
      </c>
      <c r="AN19" s="11">
        <f t="shared" si="24"/>
        <v>88.333333333333329</v>
      </c>
      <c r="AO19" s="15">
        <v>1501</v>
      </c>
      <c r="AP19" s="11">
        <f t="shared" si="25"/>
        <v>0</v>
      </c>
      <c r="AQ19" s="17">
        <v>65.084312092613018</v>
      </c>
      <c r="AR19" s="11">
        <f t="shared" si="26"/>
        <v>40.861552282758616</v>
      </c>
      <c r="AS19" s="30" t="s">
        <v>106</v>
      </c>
      <c r="AT19" s="43">
        <f t="shared" si="39"/>
        <v>0</v>
      </c>
      <c r="AU19" s="30" t="s">
        <v>106</v>
      </c>
      <c r="AV19" s="43">
        <f t="shared" si="40"/>
        <v>0</v>
      </c>
      <c r="AW19" s="17">
        <v>39</v>
      </c>
      <c r="AX19" s="11">
        <f t="shared" si="27"/>
        <v>31.192660550458715</v>
      </c>
      <c r="AY19" s="17">
        <v>86.6</v>
      </c>
      <c r="AZ19" s="11">
        <f t="shared" si="28"/>
        <v>0</v>
      </c>
      <c r="BA19" s="11">
        <f t="shared" si="29"/>
        <v>7.7981651376146788</v>
      </c>
      <c r="BB19" s="31">
        <f t="shared" si="30"/>
        <v>34.248260000000002</v>
      </c>
      <c r="BC19" s="33">
        <f t="shared" si="31"/>
        <v>34.248260000000002</v>
      </c>
      <c r="BD19" s="14">
        <f t="shared" si="32"/>
        <v>10</v>
      </c>
      <c r="BE19" s="11">
        <v>0</v>
      </c>
      <c r="BF19" s="15">
        <v>753</v>
      </c>
      <c r="BG19" s="11">
        <f t="shared" si="33"/>
        <v>48.114754098360656</v>
      </c>
      <c r="BH19" s="17">
        <v>27.277375311296037</v>
      </c>
      <c r="BI19" s="11">
        <f t="shared" si="34"/>
        <v>69.429274115527519</v>
      </c>
      <c r="BJ19" s="17">
        <v>12.5</v>
      </c>
      <c r="BK19" s="11">
        <f t="shared" si="35"/>
        <v>69.444444444444443</v>
      </c>
      <c r="BL19" s="16">
        <f t="shared" si="36"/>
        <v>62.329490886110875</v>
      </c>
      <c r="BM19" s="33">
        <f t="shared" si="37"/>
        <v>62.329490886110875</v>
      </c>
      <c r="BN19" s="14">
        <f t="shared" si="38"/>
        <v>7</v>
      </c>
    </row>
    <row r="20" spans="1:66" x14ac:dyDescent="0.35">
      <c r="A20" s="7" t="s">
        <v>22</v>
      </c>
      <c r="B20" s="7" t="s">
        <v>62</v>
      </c>
      <c r="C20" s="8">
        <f t="shared" si="0"/>
        <v>16</v>
      </c>
      <c r="D20" s="9">
        <f t="shared" si="1"/>
        <v>16</v>
      </c>
      <c r="E20" s="33">
        <f t="shared" si="2"/>
        <v>54.365490091056287</v>
      </c>
      <c r="F20" s="10">
        <v>11</v>
      </c>
      <c r="G20" s="11">
        <f t="shared" si="3"/>
        <v>41.176470588235297</v>
      </c>
      <c r="H20" s="12">
        <v>20.5</v>
      </c>
      <c r="I20" s="11">
        <f t="shared" si="4"/>
        <v>79.899497487437188</v>
      </c>
      <c r="J20" s="12">
        <v>6.0659823040856446</v>
      </c>
      <c r="K20" s="11">
        <f t="shared" si="5"/>
        <v>96.967008847957175</v>
      </c>
      <c r="L20" s="10">
        <v>0</v>
      </c>
      <c r="M20" s="11">
        <f t="shared" si="6"/>
        <v>100</v>
      </c>
      <c r="N20" s="13">
        <f t="shared" si="7"/>
        <v>79.510739999999998</v>
      </c>
      <c r="O20" s="33">
        <f t="shared" si="8"/>
        <v>79.51074423090742</v>
      </c>
      <c r="P20" s="14">
        <f t="shared" si="9"/>
        <v>18</v>
      </c>
      <c r="Q20" s="15">
        <v>23</v>
      </c>
      <c r="R20" s="11">
        <f t="shared" si="10"/>
        <v>28</v>
      </c>
      <c r="S20" s="17">
        <v>298.5</v>
      </c>
      <c r="T20" s="11">
        <f t="shared" si="11"/>
        <v>21.469740634005763</v>
      </c>
      <c r="U20" s="17">
        <v>2.2693587500857055</v>
      </c>
      <c r="V20" s="11">
        <f t="shared" si="12"/>
        <v>88.653206249571468</v>
      </c>
      <c r="W20" s="15">
        <v>9</v>
      </c>
      <c r="X20" s="11">
        <f t="shared" si="13"/>
        <v>60</v>
      </c>
      <c r="Y20" s="16">
        <f t="shared" si="14"/>
        <v>49.530736720894311</v>
      </c>
      <c r="Z20" s="33">
        <f t="shared" si="15"/>
        <v>49.530736720894311</v>
      </c>
      <c r="AA20" s="14">
        <f t="shared" si="16"/>
        <v>14</v>
      </c>
      <c r="AB20" s="15">
        <v>14</v>
      </c>
      <c r="AC20" s="11">
        <f t="shared" si="17"/>
        <v>0</v>
      </c>
      <c r="AD20" s="15">
        <v>26</v>
      </c>
      <c r="AE20" s="11">
        <f t="shared" si="18"/>
        <v>88.038277511961724</v>
      </c>
      <c r="AF20" s="17">
        <v>4.2710656460435992</v>
      </c>
      <c r="AG20" s="11">
        <f t="shared" si="19"/>
        <v>71.526229026376015</v>
      </c>
      <c r="AH20" s="17">
        <v>16.5</v>
      </c>
      <c r="AI20" s="11">
        <f t="shared" si="20"/>
        <v>55</v>
      </c>
      <c r="AJ20" s="16">
        <f t="shared" si="21"/>
        <v>53.641126634584438</v>
      </c>
      <c r="AK20" s="33">
        <f t="shared" si="22"/>
        <v>53.641126634584438</v>
      </c>
      <c r="AL20" s="14">
        <f t="shared" si="23"/>
        <v>8</v>
      </c>
      <c r="AM20" s="15">
        <v>10</v>
      </c>
      <c r="AN20" s="11">
        <f t="shared" si="24"/>
        <v>88.333333333333329</v>
      </c>
      <c r="AO20" s="15">
        <v>1501</v>
      </c>
      <c r="AP20" s="11">
        <f t="shared" si="25"/>
        <v>0</v>
      </c>
      <c r="AQ20" s="17">
        <v>64.918302277557203</v>
      </c>
      <c r="AR20" s="11">
        <f t="shared" si="26"/>
        <v>41.148192080812848</v>
      </c>
      <c r="AS20" s="30" t="s">
        <v>106</v>
      </c>
      <c r="AT20" s="43">
        <f t="shared" si="39"/>
        <v>0</v>
      </c>
      <c r="AU20" s="30" t="s">
        <v>106</v>
      </c>
      <c r="AV20" s="43">
        <f t="shared" si="40"/>
        <v>0</v>
      </c>
      <c r="AW20" s="17">
        <v>39</v>
      </c>
      <c r="AX20" s="11">
        <f t="shared" si="27"/>
        <v>31.192660550458715</v>
      </c>
      <c r="AY20" s="17">
        <v>86.6</v>
      </c>
      <c r="AZ20" s="11">
        <f t="shared" si="28"/>
        <v>0</v>
      </c>
      <c r="BA20" s="11">
        <f t="shared" si="29"/>
        <v>7.7981651376146788</v>
      </c>
      <c r="BB20" s="31">
        <f t="shared" si="30"/>
        <v>34.319920000000003</v>
      </c>
      <c r="BC20" s="33">
        <f t="shared" si="31"/>
        <v>34.319920000000003</v>
      </c>
      <c r="BD20" s="14">
        <f t="shared" si="32"/>
        <v>7</v>
      </c>
      <c r="BE20" s="11">
        <v>0</v>
      </c>
      <c r="BF20" s="15">
        <v>1049</v>
      </c>
      <c r="BG20" s="11">
        <f t="shared" si="33"/>
        <v>23.852459016393443</v>
      </c>
      <c r="BH20" s="17">
        <v>25.722866601511136</v>
      </c>
      <c r="BI20" s="11">
        <f t="shared" si="34"/>
        <v>71.177877838570154</v>
      </c>
      <c r="BJ20" s="17">
        <v>12.5</v>
      </c>
      <c r="BK20" s="11">
        <f t="shared" si="35"/>
        <v>69.444444444444443</v>
      </c>
      <c r="BL20" s="16">
        <f t="shared" si="36"/>
        <v>54.824927099802686</v>
      </c>
      <c r="BM20" s="33">
        <f t="shared" si="37"/>
        <v>54.824927099802686</v>
      </c>
      <c r="BN20" s="14">
        <f t="shared" si="38"/>
        <v>15</v>
      </c>
    </row>
    <row r="21" spans="1:66" x14ac:dyDescent="0.35">
      <c r="A21" s="7" t="s">
        <v>46</v>
      </c>
      <c r="B21" s="7" t="s">
        <v>73</v>
      </c>
      <c r="C21" s="8">
        <f t="shared" si="0"/>
        <v>17</v>
      </c>
      <c r="D21" s="9">
        <f t="shared" si="1"/>
        <v>17</v>
      </c>
      <c r="E21" s="33">
        <f t="shared" si="2"/>
        <v>53.890578369896026</v>
      </c>
      <c r="F21" s="10">
        <v>12</v>
      </c>
      <c r="G21" s="11">
        <f t="shared" si="3"/>
        <v>35.294117647058826</v>
      </c>
      <c r="H21" s="10">
        <v>18</v>
      </c>
      <c r="I21" s="11">
        <f t="shared" si="4"/>
        <v>82.412060301507537</v>
      </c>
      <c r="J21" s="12">
        <v>2.6901715371763886</v>
      </c>
      <c r="K21" s="11">
        <f t="shared" si="5"/>
        <v>98.654914231411809</v>
      </c>
      <c r="L21" s="10">
        <v>0</v>
      </c>
      <c r="M21" s="11">
        <f t="shared" si="6"/>
        <v>100</v>
      </c>
      <c r="N21" s="13">
        <f t="shared" si="7"/>
        <v>79.090270000000004</v>
      </c>
      <c r="O21" s="33">
        <f t="shared" si="8"/>
        <v>79.090273044994547</v>
      </c>
      <c r="P21" s="14">
        <f t="shared" si="9"/>
        <v>20</v>
      </c>
      <c r="Q21" s="15">
        <v>21</v>
      </c>
      <c r="R21" s="11">
        <f t="shared" si="10"/>
        <v>36</v>
      </c>
      <c r="S21" s="15">
        <v>240</v>
      </c>
      <c r="T21" s="11">
        <f t="shared" si="11"/>
        <v>38.328530259365998</v>
      </c>
      <c r="U21" s="17">
        <v>1.1675388076053257</v>
      </c>
      <c r="V21" s="11">
        <f t="shared" si="12"/>
        <v>94.162305961973374</v>
      </c>
      <c r="W21" s="15">
        <v>8</v>
      </c>
      <c r="X21" s="11">
        <f t="shared" si="13"/>
        <v>53.333333333333336</v>
      </c>
      <c r="Y21" s="16">
        <f t="shared" si="14"/>
        <v>55.45604238866818</v>
      </c>
      <c r="Z21" s="33">
        <f t="shared" si="15"/>
        <v>55.45604238866818</v>
      </c>
      <c r="AA21" s="14">
        <f t="shared" si="16"/>
        <v>9</v>
      </c>
      <c r="AB21" s="15">
        <v>15</v>
      </c>
      <c r="AC21" s="11">
        <f t="shared" si="17"/>
        <v>0</v>
      </c>
      <c r="AD21" s="17">
        <v>30.5</v>
      </c>
      <c r="AE21" s="11">
        <f t="shared" si="18"/>
        <v>85.885167464114829</v>
      </c>
      <c r="AF21" s="17">
        <v>4.4545210411761875</v>
      </c>
      <c r="AG21" s="11">
        <f t="shared" si="19"/>
        <v>70.303193058825414</v>
      </c>
      <c r="AH21" s="17">
        <v>12</v>
      </c>
      <c r="AI21" s="11">
        <f t="shared" si="20"/>
        <v>40</v>
      </c>
      <c r="AJ21" s="16">
        <f t="shared" si="21"/>
        <v>49.047090130735057</v>
      </c>
      <c r="AK21" s="33">
        <f t="shared" si="22"/>
        <v>49.047090130735057</v>
      </c>
      <c r="AL21" s="14">
        <f t="shared" si="23"/>
        <v>23</v>
      </c>
      <c r="AM21" s="15">
        <v>10</v>
      </c>
      <c r="AN21" s="11">
        <f t="shared" si="24"/>
        <v>88.333333333333329</v>
      </c>
      <c r="AO21" s="15">
        <v>1483</v>
      </c>
      <c r="AP21" s="11">
        <f t="shared" si="25"/>
        <v>0</v>
      </c>
      <c r="AQ21" s="17">
        <v>65.345429130806338</v>
      </c>
      <c r="AR21" s="11">
        <f t="shared" si="26"/>
        <v>40.409675167110429</v>
      </c>
      <c r="AS21" s="30" t="s">
        <v>106</v>
      </c>
      <c r="AT21" s="43">
        <f t="shared" si="39"/>
        <v>0</v>
      </c>
      <c r="AU21" s="30" t="s">
        <v>106</v>
      </c>
      <c r="AV21" s="43">
        <f t="shared" si="40"/>
        <v>0</v>
      </c>
      <c r="AW21" s="17">
        <v>39</v>
      </c>
      <c r="AX21" s="11">
        <f t="shared" si="27"/>
        <v>31.192660550458715</v>
      </c>
      <c r="AY21" s="17">
        <v>86.6</v>
      </c>
      <c r="AZ21" s="11">
        <f t="shared" si="28"/>
        <v>0</v>
      </c>
      <c r="BA21" s="11">
        <f t="shared" si="29"/>
        <v>7.7981651376146788</v>
      </c>
      <c r="BB21" s="31">
        <f t="shared" si="30"/>
        <v>34.135289999999998</v>
      </c>
      <c r="BC21" s="33">
        <f t="shared" si="31"/>
        <v>34.135289999999998</v>
      </c>
      <c r="BD21" s="14">
        <f t="shared" si="32"/>
        <v>14</v>
      </c>
      <c r="BE21" s="11">
        <v>0</v>
      </c>
      <c r="BF21" s="15">
        <v>1076</v>
      </c>
      <c r="BG21" s="11">
        <f t="shared" si="33"/>
        <v>21.639344262295083</v>
      </c>
      <c r="BH21" s="17">
        <v>32.025048546976429</v>
      </c>
      <c r="BI21" s="11">
        <f t="shared" si="34"/>
        <v>64.088809283491074</v>
      </c>
      <c r="BJ21" s="17">
        <v>12.5</v>
      </c>
      <c r="BK21" s="11">
        <f t="shared" si="35"/>
        <v>69.444444444444443</v>
      </c>
      <c r="BL21" s="16">
        <f t="shared" si="36"/>
        <v>51.724199330076864</v>
      </c>
      <c r="BM21" s="33">
        <f t="shared" si="37"/>
        <v>51.724199330076864</v>
      </c>
      <c r="BN21" s="14">
        <f t="shared" si="38"/>
        <v>20</v>
      </c>
    </row>
    <row r="22" spans="1:66" x14ac:dyDescent="0.35">
      <c r="A22" s="7" t="s">
        <v>35</v>
      </c>
      <c r="B22" s="7" t="s">
        <v>60</v>
      </c>
      <c r="C22" s="8">
        <f t="shared" si="0"/>
        <v>18</v>
      </c>
      <c r="D22" s="9">
        <f t="shared" si="1"/>
        <v>18</v>
      </c>
      <c r="E22" s="33">
        <f t="shared" si="2"/>
        <v>53.755175844805009</v>
      </c>
      <c r="F22" s="10">
        <v>10</v>
      </c>
      <c r="G22" s="11">
        <f t="shared" si="3"/>
        <v>47.058823529411768</v>
      </c>
      <c r="H22" s="12">
        <v>12.5</v>
      </c>
      <c r="I22" s="11">
        <f t="shared" si="4"/>
        <v>87.939698492462313</v>
      </c>
      <c r="J22" s="12">
        <v>7.4071257292350303</v>
      </c>
      <c r="K22" s="11">
        <f t="shared" si="5"/>
        <v>96.29643713538249</v>
      </c>
      <c r="L22" s="10">
        <v>0</v>
      </c>
      <c r="M22" s="11">
        <f t="shared" si="6"/>
        <v>100</v>
      </c>
      <c r="N22" s="13">
        <f t="shared" si="7"/>
        <v>82.823740000000001</v>
      </c>
      <c r="O22" s="33">
        <f t="shared" si="8"/>
        <v>82.823739789314146</v>
      </c>
      <c r="P22" s="14">
        <f t="shared" si="9"/>
        <v>8</v>
      </c>
      <c r="Q22" s="15">
        <v>21</v>
      </c>
      <c r="R22" s="11">
        <f t="shared" si="10"/>
        <v>36</v>
      </c>
      <c r="S22" s="17">
        <v>352.5</v>
      </c>
      <c r="T22" s="11">
        <f t="shared" si="11"/>
        <v>5.9077809798270895</v>
      </c>
      <c r="U22" s="17">
        <v>1.9446479911430585</v>
      </c>
      <c r="V22" s="11">
        <f t="shared" si="12"/>
        <v>90.276760044284714</v>
      </c>
      <c r="W22" s="15">
        <v>9</v>
      </c>
      <c r="X22" s="11">
        <f t="shared" si="13"/>
        <v>60</v>
      </c>
      <c r="Y22" s="16">
        <f t="shared" si="14"/>
        <v>48.046135256027952</v>
      </c>
      <c r="Z22" s="33">
        <f t="shared" si="15"/>
        <v>48.046135256027952</v>
      </c>
      <c r="AA22" s="14">
        <f t="shared" si="16"/>
        <v>16</v>
      </c>
      <c r="AB22" s="15">
        <v>15</v>
      </c>
      <c r="AC22" s="11">
        <f t="shared" si="17"/>
        <v>0</v>
      </c>
      <c r="AD22" s="15">
        <v>37</v>
      </c>
      <c r="AE22" s="11">
        <f t="shared" si="18"/>
        <v>82.775119617224874</v>
      </c>
      <c r="AF22" s="17">
        <v>1.1330268561036074</v>
      </c>
      <c r="AG22" s="11">
        <f t="shared" si="19"/>
        <v>92.446487625975962</v>
      </c>
      <c r="AH22" s="17">
        <v>12</v>
      </c>
      <c r="AI22" s="11">
        <f t="shared" si="20"/>
        <v>40</v>
      </c>
      <c r="AJ22" s="16">
        <f t="shared" si="21"/>
        <v>53.805401810800205</v>
      </c>
      <c r="AK22" s="33">
        <f t="shared" si="22"/>
        <v>53.805401810800205</v>
      </c>
      <c r="AL22" s="14">
        <f t="shared" si="23"/>
        <v>7</v>
      </c>
      <c r="AM22" s="15">
        <v>10</v>
      </c>
      <c r="AN22" s="11">
        <f t="shared" si="24"/>
        <v>88.333333333333329</v>
      </c>
      <c r="AO22" s="15">
        <v>1501</v>
      </c>
      <c r="AP22" s="11">
        <f t="shared" si="25"/>
        <v>0</v>
      </c>
      <c r="AQ22" s="17">
        <v>64.568103008607693</v>
      </c>
      <c r="AR22" s="11">
        <f t="shared" si="26"/>
        <v>41.751233296272986</v>
      </c>
      <c r="AS22" s="30" t="s">
        <v>106</v>
      </c>
      <c r="AT22" s="43">
        <f t="shared" si="39"/>
        <v>0</v>
      </c>
      <c r="AU22" s="30" t="s">
        <v>106</v>
      </c>
      <c r="AV22" s="43">
        <f t="shared" si="40"/>
        <v>0</v>
      </c>
      <c r="AW22" s="17">
        <v>39</v>
      </c>
      <c r="AX22" s="11">
        <f t="shared" si="27"/>
        <v>31.192660550458715</v>
      </c>
      <c r="AY22" s="17">
        <v>86.6</v>
      </c>
      <c r="AZ22" s="11">
        <f t="shared" si="28"/>
        <v>0</v>
      </c>
      <c r="BA22" s="11">
        <f t="shared" si="29"/>
        <v>7.7981651376146788</v>
      </c>
      <c r="BB22" s="31">
        <f>AVERAGE(AN22,AP22,AR22,BA22)</f>
        <v>34.470682941805251</v>
      </c>
      <c r="BC22" s="33">
        <f t="shared" si="31"/>
        <v>34.470682941805251</v>
      </c>
      <c r="BD22" s="14">
        <f t="shared" si="32"/>
        <v>3</v>
      </c>
      <c r="BE22" s="11">
        <v>0</v>
      </c>
      <c r="BF22" s="15">
        <v>1125</v>
      </c>
      <c r="BG22" s="11">
        <f t="shared" si="33"/>
        <v>17.622950819672131</v>
      </c>
      <c r="BH22" s="17">
        <v>34.039919842350201</v>
      </c>
      <c r="BI22" s="11">
        <f t="shared" si="34"/>
        <v>61.822362382058266</v>
      </c>
      <c r="BJ22" s="17">
        <v>12.5</v>
      </c>
      <c r="BK22" s="11">
        <f t="shared" si="35"/>
        <v>69.444444444444443</v>
      </c>
      <c r="BL22" s="16">
        <f t="shared" si="36"/>
        <v>49.629919215391617</v>
      </c>
      <c r="BM22" s="33">
        <f t="shared" si="37"/>
        <v>49.629919215391617</v>
      </c>
      <c r="BN22" s="14">
        <f t="shared" si="38"/>
        <v>22</v>
      </c>
    </row>
    <row r="23" spans="1:66" s="19" customFormat="1" x14ac:dyDescent="0.35">
      <c r="A23" s="7" t="s">
        <v>85</v>
      </c>
      <c r="B23" s="7" t="s">
        <v>69</v>
      </c>
      <c r="C23" s="8">
        <f t="shared" si="0"/>
        <v>19</v>
      </c>
      <c r="D23" s="9">
        <f t="shared" si="1"/>
        <v>19</v>
      </c>
      <c r="E23" s="33">
        <f t="shared" si="2"/>
        <v>53.512326415221821</v>
      </c>
      <c r="F23" s="10">
        <v>12</v>
      </c>
      <c r="G23" s="11">
        <f t="shared" si="3"/>
        <v>35.294117647058826</v>
      </c>
      <c r="H23" s="10">
        <v>17</v>
      </c>
      <c r="I23" s="11">
        <f t="shared" si="4"/>
        <v>83.417085427135675</v>
      </c>
      <c r="J23" s="12">
        <v>13.571367956909173</v>
      </c>
      <c r="K23" s="11">
        <f t="shared" si="5"/>
        <v>93.214316021545415</v>
      </c>
      <c r="L23" s="10">
        <v>0</v>
      </c>
      <c r="M23" s="11">
        <f t="shared" si="6"/>
        <v>100</v>
      </c>
      <c r="N23" s="13">
        <f t="shared" si="7"/>
        <v>77.981380000000001</v>
      </c>
      <c r="O23" s="33">
        <f t="shared" si="8"/>
        <v>77.981379773934975</v>
      </c>
      <c r="P23" s="14">
        <f t="shared" si="9"/>
        <v>21</v>
      </c>
      <c r="Q23" s="15">
        <v>23</v>
      </c>
      <c r="R23" s="11">
        <f t="shared" si="10"/>
        <v>28</v>
      </c>
      <c r="S23" s="17">
        <v>337.5</v>
      </c>
      <c r="T23" s="11">
        <f t="shared" si="11"/>
        <v>10.230547550432277</v>
      </c>
      <c r="U23" s="17">
        <v>1.5478068025294829</v>
      </c>
      <c r="V23" s="11">
        <f t="shared" si="12"/>
        <v>92.260965987352591</v>
      </c>
      <c r="W23" s="15">
        <v>9</v>
      </c>
      <c r="X23" s="11">
        <f t="shared" si="13"/>
        <v>60</v>
      </c>
      <c r="Y23" s="16">
        <f t="shared" si="14"/>
        <v>47.622878384446217</v>
      </c>
      <c r="Z23" s="33">
        <f t="shared" si="15"/>
        <v>47.622878384446217</v>
      </c>
      <c r="AA23" s="14">
        <f t="shared" si="16"/>
        <v>17</v>
      </c>
      <c r="AB23" s="15">
        <v>14</v>
      </c>
      <c r="AC23" s="11">
        <f t="shared" si="17"/>
        <v>0</v>
      </c>
      <c r="AD23" s="17">
        <v>43.5</v>
      </c>
      <c r="AE23" s="11">
        <f t="shared" si="18"/>
        <v>79.665071770334933</v>
      </c>
      <c r="AF23" s="17">
        <v>2.5740846488841327</v>
      </c>
      <c r="AG23" s="11">
        <f t="shared" si="19"/>
        <v>82.839435674105772</v>
      </c>
      <c r="AH23" s="17">
        <v>13.5</v>
      </c>
      <c r="AI23" s="11">
        <f t="shared" si="20"/>
        <v>45</v>
      </c>
      <c r="AJ23" s="16">
        <f t="shared" si="21"/>
        <v>51.87612686111018</v>
      </c>
      <c r="AK23" s="33">
        <f t="shared" si="22"/>
        <v>51.87612686111018</v>
      </c>
      <c r="AL23" s="14">
        <f t="shared" si="23"/>
        <v>16</v>
      </c>
      <c r="AM23" s="15">
        <v>11</v>
      </c>
      <c r="AN23" s="11">
        <f t="shared" si="24"/>
        <v>86.666666666666671</v>
      </c>
      <c r="AO23" s="15">
        <v>1483</v>
      </c>
      <c r="AP23" s="11">
        <f t="shared" si="25"/>
        <v>0</v>
      </c>
      <c r="AQ23" s="17">
        <v>64.448427130581607</v>
      </c>
      <c r="AR23" s="11">
        <f t="shared" si="26"/>
        <v>41.956814697965065</v>
      </c>
      <c r="AS23" s="30" t="s">
        <v>106</v>
      </c>
      <c r="AT23" s="43">
        <f t="shared" si="39"/>
        <v>0</v>
      </c>
      <c r="AU23" s="30" t="s">
        <v>106</v>
      </c>
      <c r="AV23" s="43">
        <f t="shared" si="40"/>
        <v>0</v>
      </c>
      <c r="AW23" s="17">
        <v>39</v>
      </c>
      <c r="AX23" s="11">
        <f t="shared" si="27"/>
        <v>31.192660550458715</v>
      </c>
      <c r="AY23" s="17">
        <v>86.6</v>
      </c>
      <c r="AZ23" s="11">
        <f t="shared" si="28"/>
        <v>0</v>
      </c>
      <c r="BA23" s="11">
        <f t="shared" si="29"/>
        <v>7.7981651376146788</v>
      </c>
      <c r="BB23" s="31">
        <f t="shared" ref="BB23:BB31" si="41">ROUND(AVERAGE(AN23,AP23,AR23,BA23),5)</f>
        <v>34.105409999999999</v>
      </c>
      <c r="BC23" s="33">
        <f t="shared" si="31"/>
        <v>34.105409999999999</v>
      </c>
      <c r="BD23" s="14">
        <f t="shared" si="32"/>
        <v>16</v>
      </c>
      <c r="BE23" s="11">
        <v>0</v>
      </c>
      <c r="BF23" s="15">
        <v>874</v>
      </c>
      <c r="BG23" s="11">
        <f t="shared" si="33"/>
        <v>38.196721311475407</v>
      </c>
      <c r="BH23" s="17">
        <v>30.466550641039792</v>
      </c>
      <c r="BI23" s="11">
        <f t="shared" si="34"/>
        <v>65.841900291293825</v>
      </c>
      <c r="BJ23" s="17">
        <v>11.5</v>
      </c>
      <c r="BK23" s="11">
        <f t="shared" si="35"/>
        <v>63.888888888888886</v>
      </c>
      <c r="BL23" s="16">
        <f t="shared" si="36"/>
        <v>55.975836830552709</v>
      </c>
      <c r="BM23" s="33">
        <f t="shared" si="37"/>
        <v>55.975836830552709</v>
      </c>
      <c r="BN23" s="14">
        <f t="shared" si="38"/>
        <v>14</v>
      </c>
    </row>
    <row r="24" spans="1:66" x14ac:dyDescent="0.35">
      <c r="A24" s="7" t="s">
        <v>55</v>
      </c>
      <c r="B24" s="7" t="s">
        <v>81</v>
      </c>
      <c r="C24" s="8">
        <f t="shared" si="0"/>
        <v>20</v>
      </c>
      <c r="D24" s="9">
        <f t="shared" si="1"/>
        <v>20</v>
      </c>
      <c r="E24" s="33">
        <f t="shared" si="2"/>
        <v>53.207100791957672</v>
      </c>
      <c r="F24" s="10">
        <v>10</v>
      </c>
      <c r="G24" s="11">
        <f t="shared" si="3"/>
        <v>47.058823529411768</v>
      </c>
      <c r="H24" s="10">
        <v>10</v>
      </c>
      <c r="I24" s="11">
        <f t="shared" si="4"/>
        <v>90.452261306532662</v>
      </c>
      <c r="J24" s="12">
        <v>3.9344886181695702</v>
      </c>
      <c r="K24" s="11">
        <f t="shared" si="5"/>
        <v>98.032755690915195</v>
      </c>
      <c r="L24" s="10">
        <v>0</v>
      </c>
      <c r="M24" s="11">
        <f t="shared" si="6"/>
        <v>100</v>
      </c>
      <c r="N24" s="13">
        <f t="shared" si="7"/>
        <v>83.885959999999997</v>
      </c>
      <c r="O24" s="33">
        <f t="shared" si="8"/>
        <v>83.88596013171491</v>
      </c>
      <c r="P24" s="14">
        <f t="shared" si="9"/>
        <v>4</v>
      </c>
      <c r="Q24" s="15">
        <v>21</v>
      </c>
      <c r="R24" s="11">
        <f t="shared" si="10"/>
        <v>36</v>
      </c>
      <c r="S24" s="15">
        <v>480</v>
      </c>
      <c r="T24" s="11">
        <f t="shared" si="11"/>
        <v>0</v>
      </c>
      <c r="U24" s="17">
        <v>1.1688976617097118</v>
      </c>
      <c r="V24" s="11">
        <f t="shared" si="12"/>
        <v>94.155511691451437</v>
      </c>
      <c r="W24" s="15">
        <v>9</v>
      </c>
      <c r="X24" s="11">
        <f t="shared" si="13"/>
        <v>60</v>
      </c>
      <c r="Y24" s="16">
        <f t="shared" si="14"/>
        <v>47.538877922862859</v>
      </c>
      <c r="Z24" s="33">
        <f t="shared" si="15"/>
        <v>47.538877922862859</v>
      </c>
      <c r="AA24" s="14">
        <f t="shared" si="16"/>
        <v>18</v>
      </c>
      <c r="AB24" s="15">
        <v>17</v>
      </c>
      <c r="AC24" s="11">
        <f t="shared" si="17"/>
        <v>0</v>
      </c>
      <c r="AD24" s="17">
        <v>30.5</v>
      </c>
      <c r="AE24" s="11">
        <f t="shared" si="18"/>
        <v>85.885167464114829</v>
      </c>
      <c r="AF24" s="17">
        <v>2.2546514931565245</v>
      </c>
      <c r="AG24" s="11">
        <f t="shared" si="19"/>
        <v>84.968990045623158</v>
      </c>
      <c r="AH24" s="17">
        <v>15.5</v>
      </c>
      <c r="AI24" s="11">
        <f t="shared" si="20"/>
        <v>51.666666666666664</v>
      </c>
      <c r="AJ24" s="16">
        <f t="shared" si="21"/>
        <v>55.630206044101165</v>
      </c>
      <c r="AK24" s="33">
        <f t="shared" si="22"/>
        <v>55.630206044101165</v>
      </c>
      <c r="AL24" s="14">
        <f t="shared" si="23"/>
        <v>4</v>
      </c>
      <c r="AM24" s="15">
        <v>10</v>
      </c>
      <c r="AN24" s="11">
        <f t="shared" si="24"/>
        <v>88.333333333333329</v>
      </c>
      <c r="AO24" s="15">
        <v>1501</v>
      </c>
      <c r="AP24" s="11">
        <f t="shared" si="25"/>
        <v>0</v>
      </c>
      <c r="AQ24" s="17">
        <v>65.203717354768585</v>
      </c>
      <c r="AR24" s="11">
        <f t="shared" si="26"/>
        <v>40.65507088544372</v>
      </c>
      <c r="AS24" s="30" t="s">
        <v>106</v>
      </c>
      <c r="AT24" s="43">
        <f t="shared" si="39"/>
        <v>0</v>
      </c>
      <c r="AU24" s="30" t="s">
        <v>106</v>
      </c>
      <c r="AV24" s="43">
        <f t="shared" si="40"/>
        <v>0</v>
      </c>
      <c r="AW24" s="17">
        <v>39</v>
      </c>
      <c r="AX24" s="11">
        <f t="shared" si="27"/>
        <v>31.192660550458715</v>
      </c>
      <c r="AY24" s="17">
        <v>86.6</v>
      </c>
      <c r="AZ24" s="11">
        <f t="shared" si="28"/>
        <v>0</v>
      </c>
      <c r="BA24" s="11">
        <f t="shared" si="29"/>
        <v>7.7981651376146788</v>
      </c>
      <c r="BB24" s="31">
        <f t="shared" si="41"/>
        <v>34.196640000000002</v>
      </c>
      <c r="BC24" s="33">
        <f t="shared" si="31"/>
        <v>34.196640000000002</v>
      </c>
      <c r="BD24" s="14">
        <f t="shared" si="32"/>
        <v>13</v>
      </c>
      <c r="BE24" s="11">
        <v>0</v>
      </c>
      <c r="BF24" s="15">
        <v>1316</v>
      </c>
      <c r="BG24" s="11">
        <f t="shared" si="33"/>
        <v>1.9672131147540983</v>
      </c>
      <c r="BH24" s="17">
        <v>28.107626760376203</v>
      </c>
      <c r="BI24" s="11">
        <f t="shared" si="34"/>
        <v>68.495357974829915</v>
      </c>
      <c r="BJ24" s="17">
        <v>11.5</v>
      </c>
      <c r="BK24" s="11">
        <f t="shared" si="35"/>
        <v>63.888888888888886</v>
      </c>
      <c r="BL24" s="16">
        <f t="shared" si="36"/>
        <v>44.783819992824306</v>
      </c>
      <c r="BM24" s="33">
        <f t="shared" si="37"/>
        <v>44.783819992824306</v>
      </c>
      <c r="BN24" s="14">
        <f t="shared" si="38"/>
        <v>26</v>
      </c>
    </row>
    <row r="25" spans="1:66" x14ac:dyDescent="0.35">
      <c r="A25" s="7" t="s">
        <v>51</v>
      </c>
      <c r="B25" s="7" t="s">
        <v>77</v>
      </c>
      <c r="C25" s="8">
        <f t="shared" si="0"/>
        <v>21</v>
      </c>
      <c r="D25" s="9">
        <f t="shared" si="1"/>
        <v>21</v>
      </c>
      <c r="E25" s="33">
        <f t="shared" si="2"/>
        <v>53.092891120767298</v>
      </c>
      <c r="F25" s="10">
        <v>11</v>
      </c>
      <c r="G25" s="11">
        <f t="shared" si="3"/>
        <v>41.176470588235297</v>
      </c>
      <c r="H25" s="12">
        <v>17.5</v>
      </c>
      <c r="I25" s="11">
        <f t="shared" si="4"/>
        <v>82.914572864321613</v>
      </c>
      <c r="J25" s="12">
        <v>4.6585059639544806</v>
      </c>
      <c r="K25" s="11">
        <f t="shared" si="5"/>
        <v>97.670747018022752</v>
      </c>
      <c r="L25" s="10">
        <v>0</v>
      </c>
      <c r="M25" s="11">
        <f t="shared" si="6"/>
        <v>100</v>
      </c>
      <c r="N25" s="13">
        <f t="shared" si="7"/>
        <v>80.440449999999998</v>
      </c>
      <c r="O25" s="33">
        <f t="shared" si="8"/>
        <v>80.440447617644907</v>
      </c>
      <c r="P25" s="14">
        <f t="shared" si="9"/>
        <v>16</v>
      </c>
      <c r="Q25" s="15">
        <v>21</v>
      </c>
      <c r="R25" s="11">
        <f t="shared" si="10"/>
        <v>36</v>
      </c>
      <c r="S25" s="15">
        <v>300</v>
      </c>
      <c r="T25" s="11">
        <f t="shared" si="11"/>
        <v>21.037463976945244</v>
      </c>
      <c r="U25" s="17">
        <v>1.6232839233851031</v>
      </c>
      <c r="V25" s="11">
        <f t="shared" si="12"/>
        <v>91.883580383074488</v>
      </c>
      <c r="W25" s="15">
        <v>8</v>
      </c>
      <c r="X25" s="11">
        <f t="shared" si="13"/>
        <v>53.333333333333336</v>
      </c>
      <c r="Y25" s="16">
        <f t="shared" si="14"/>
        <v>50.563594423338266</v>
      </c>
      <c r="Z25" s="33">
        <f t="shared" si="15"/>
        <v>50.563594423338266</v>
      </c>
      <c r="AA25" s="14">
        <f t="shared" si="16"/>
        <v>13</v>
      </c>
      <c r="AB25" s="15">
        <v>16</v>
      </c>
      <c r="AC25" s="11">
        <f t="shared" si="17"/>
        <v>0</v>
      </c>
      <c r="AD25" s="17">
        <v>35.5</v>
      </c>
      <c r="AE25" s="11">
        <f t="shared" si="18"/>
        <v>83.492822966507177</v>
      </c>
      <c r="AF25" s="17">
        <v>5.9844244675005118</v>
      </c>
      <c r="AG25" s="11">
        <f t="shared" si="19"/>
        <v>60.103836883329919</v>
      </c>
      <c r="AH25" s="17">
        <v>11.5</v>
      </c>
      <c r="AI25" s="11">
        <f t="shared" si="20"/>
        <v>38.333333333333336</v>
      </c>
      <c r="AJ25" s="16">
        <f t="shared" si="21"/>
        <v>45.48249829579261</v>
      </c>
      <c r="AK25" s="33">
        <f t="shared" si="22"/>
        <v>45.48249829579261</v>
      </c>
      <c r="AL25" s="14">
        <f t="shared" si="23"/>
        <v>26</v>
      </c>
      <c r="AM25" s="15">
        <v>10</v>
      </c>
      <c r="AN25" s="11">
        <f t="shared" si="24"/>
        <v>88.333333333333329</v>
      </c>
      <c r="AO25" s="15">
        <v>1483</v>
      </c>
      <c r="AP25" s="11">
        <f t="shared" si="25"/>
        <v>0</v>
      </c>
      <c r="AQ25" s="17">
        <v>65.098681594576476</v>
      </c>
      <c r="AR25" s="11">
        <f t="shared" si="26"/>
        <v>40.836717668170671</v>
      </c>
      <c r="AS25" s="30" t="s">
        <v>106</v>
      </c>
      <c r="AT25" s="43">
        <f t="shared" si="39"/>
        <v>0</v>
      </c>
      <c r="AU25" s="30" t="s">
        <v>106</v>
      </c>
      <c r="AV25" s="43">
        <f t="shared" si="40"/>
        <v>0</v>
      </c>
      <c r="AW25" s="17">
        <v>39</v>
      </c>
      <c r="AX25" s="11">
        <f t="shared" si="27"/>
        <v>31.192660550458715</v>
      </c>
      <c r="AY25" s="17">
        <v>86.6</v>
      </c>
      <c r="AZ25" s="11">
        <f t="shared" si="28"/>
        <v>0</v>
      </c>
      <c r="BA25" s="11">
        <f t="shared" si="29"/>
        <v>7.7981651376146788</v>
      </c>
      <c r="BB25" s="31">
        <f t="shared" si="41"/>
        <v>34.242049999999999</v>
      </c>
      <c r="BC25" s="33">
        <f t="shared" si="31"/>
        <v>34.242049999999999</v>
      </c>
      <c r="BD25" s="14">
        <f t="shared" si="32"/>
        <v>11</v>
      </c>
      <c r="BE25" s="11">
        <v>0</v>
      </c>
      <c r="BF25" s="15">
        <v>1017</v>
      </c>
      <c r="BG25" s="11">
        <f t="shared" si="33"/>
        <v>26.475409836065573</v>
      </c>
      <c r="BH25" s="17">
        <v>23.353315252974564</v>
      </c>
      <c r="BI25" s="11">
        <f t="shared" si="34"/>
        <v>73.843289929162452</v>
      </c>
      <c r="BJ25" s="17">
        <v>11.5</v>
      </c>
      <c r="BK25" s="11">
        <f t="shared" si="35"/>
        <v>63.888888888888886</v>
      </c>
      <c r="BL25" s="16">
        <f t="shared" si="36"/>
        <v>54.735862884705632</v>
      </c>
      <c r="BM25" s="33">
        <f t="shared" si="37"/>
        <v>54.735862884705632</v>
      </c>
      <c r="BN25" s="14">
        <f t="shared" si="38"/>
        <v>16</v>
      </c>
    </row>
    <row r="26" spans="1:66" x14ac:dyDescent="0.35">
      <c r="A26" s="7" t="s">
        <v>52</v>
      </c>
      <c r="B26" s="7" t="s">
        <v>78</v>
      </c>
      <c r="C26" s="8">
        <f t="shared" si="0"/>
        <v>22</v>
      </c>
      <c r="D26" s="9">
        <f t="shared" si="1"/>
        <v>22</v>
      </c>
      <c r="E26" s="33">
        <f t="shared" si="2"/>
        <v>52.889423330374328</v>
      </c>
      <c r="F26" s="10">
        <v>10</v>
      </c>
      <c r="G26" s="11">
        <f t="shared" si="3"/>
        <v>47.058823529411768</v>
      </c>
      <c r="H26" s="12">
        <v>14.5</v>
      </c>
      <c r="I26" s="11">
        <f t="shared" si="4"/>
        <v>85.929648241206024</v>
      </c>
      <c r="J26" s="12">
        <v>1.7202511167205292</v>
      </c>
      <c r="K26" s="11">
        <f t="shared" si="5"/>
        <v>99.139874441639734</v>
      </c>
      <c r="L26" s="10">
        <v>0</v>
      </c>
      <c r="M26" s="11">
        <f t="shared" si="6"/>
        <v>100</v>
      </c>
      <c r="N26" s="13">
        <f t="shared" si="7"/>
        <v>83.032089999999997</v>
      </c>
      <c r="O26" s="33">
        <f t="shared" si="8"/>
        <v>83.032086553064374</v>
      </c>
      <c r="P26" s="14">
        <f t="shared" si="9"/>
        <v>7</v>
      </c>
      <c r="Q26" s="15">
        <v>22</v>
      </c>
      <c r="R26" s="11">
        <f t="shared" si="10"/>
        <v>32</v>
      </c>
      <c r="S26" s="17">
        <v>367.5</v>
      </c>
      <c r="T26" s="11">
        <f t="shared" si="11"/>
        <v>1.5850144092219021</v>
      </c>
      <c r="U26" s="17">
        <v>1.4787248795213275</v>
      </c>
      <c r="V26" s="11">
        <f t="shared" si="12"/>
        <v>92.606375602393371</v>
      </c>
      <c r="W26" s="15">
        <v>9</v>
      </c>
      <c r="X26" s="11">
        <f t="shared" si="13"/>
        <v>60</v>
      </c>
      <c r="Y26" s="16">
        <f t="shared" si="14"/>
        <v>46.547847502903821</v>
      </c>
      <c r="Z26" s="33">
        <f t="shared" si="15"/>
        <v>46.547847502903821</v>
      </c>
      <c r="AA26" s="14">
        <f t="shared" si="16"/>
        <v>20</v>
      </c>
      <c r="AB26" s="15">
        <v>18</v>
      </c>
      <c r="AC26" s="11">
        <f t="shared" si="17"/>
        <v>0</v>
      </c>
      <c r="AD26" s="17">
        <v>51.5</v>
      </c>
      <c r="AE26" s="11">
        <f t="shared" si="18"/>
        <v>75.837320574162675</v>
      </c>
      <c r="AF26" s="17">
        <v>3.4927690368605888</v>
      </c>
      <c r="AG26" s="11">
        <f t="shared" si="19"/>
        <v>76.714873087596075</v>
      </c>
      <c r="AH26" s="17">
        <v>13</v>
      </c>
      <c r="AI26" s="11">
        <f t="shared" si="20"/>
        <v>43.333333333333336</v>
      </c>
      <c r="AJ26" s="16">
        <f t="shared" si="21"/>
        <v>48.97138174877302</v>
      </c>
      <c r="AK26" s="33">
        <f t="shared" si="22"/>
        <v>48.97138174877302</v>
      </c>
      <c r="AL26" s="14">
        <f t="shared" si="23"/>
        <v>24</v>
      </c>
      <c r="AM26" s="15">
        <v>10</v>
      </c>
      <c r="AN26" s="11">
        <f t="shared" si="24"/>
        <v>88.333333333333329</v>
      </c>
      <c r="AO26" s="15">
        <v>1501</v>
      </c>
      <c r="AP26" s="11">
        <f t="shared" si="25"/>
        <v>0</v>
      </c>
      <c r="AQ26" s="17">
        <v>65.144843266509227</v>
      </c>
      <c r="AR26" s="11">
        <f t="shared" si="26"/>
        <v>40.756911510340558</v>
      </c>
      <c r="AS26" s="30" t="s">
        <v>106</v>
      </c>
      <c r="AT26" s="43">
        <f t="shared" si="39"/>
        <v>0</v>
      </c>
      <c r="AU26" s="30" t="s">
        <v>106</v>
      </c>
      <c r="AV26" s="43">
        <f t="shared" si="40"/>
        <v>0</v>
      </c>
      <c r="AW26" s="17">
        <v>39</v>
      </c>
      <c r="AX26" s="11">
        <f t="shared" si="27"/>
        <v>31.192660550458715</v>
      </c>
      <c r="AY26" s="17">
        <v>86.6</v>
      </c>
      <c r="AZ26" s="11">
        <f t="shared" si="28"/>
        <v>0</v>
      </c>
      <c r="BA26" s="11">
        <f t="shared" si="29"/>
        <v>7.7981651376146788</v>
      </c>
      <c r="BB26" s="31">
        <f t="shared" si="41"/>
        <v>34.222099999999998</v>
      </c>
      <c r="BC26" s="33">
        <f t="shared" si="31"/>
        <v>34.222099999999998</v>
      </c>
      <c r="BD26" s="14">
        <f t="shared" si="32"/>
        <v>12</v>
      </c>
      <c r="BE26" s="11">
        <v>0</v>
      </c>
      <c r="BF26" s="15">
        <v>1078</v>
      </c>
      <c r="BG26" s="11">
        <f t="shared" si="33"/>
        <v>21.475409836065573</v>
      </c>
      <c r="BH26" s="17">
        <v>27.075110600165015</v>
      </c>
      <c r="BI26" s="11">
        <f t="shared" si="34"/>
        <v>69.656793475629897</v>
      </c>
      <c r="BJ26" s="17">
        <v>11.5</v>
      </c>
      <c r="BK26" s="11">
        <f t="shared" si="35"/>
        <v>63.888888888888886</v>
      </c>
      <c r="BL26" s="16">
        <f t="shared" si="36"/>
        <v>51.673697400194783</v>
      </c>
      <c r="BM26" s="33">
        <f t="shared" si="37"/>
        <v>51.673697400194783</v>
      </c>
      <c r="BN26" s="14">
        <f t="shared" si="38"/>
        <v>21</v>
      </c>
    </row>
    <row r="27" spans="1:66" x14ac:dyDescent="0.35">
      <c r="A27" s="7" t="s">
        <v>45</v>
      </c>
      <c r="B27" s="7" t="s">
        <v>72</v>
      </c>
      <c r="C27" s="8">
        <f t="shared" si="0"/>
        <v>23</v>
      </c>
      <c r="D27" s="9">
        <f t="shared" si="1"/>
        <v>23</v>
      </c>
      <c r="E27" s="33">
        <f t="shared" si="2"/>
        <v>52.697991976128534</v>
      </c>
      <c r="F27" s="10">
        <v>9</v>
      </c>
      <c r="G27" s="11">
        <f t="shared" si="3"/>
        <v>52.941176470588232</v>
      </c>
      <c r="H27" s="12">
        <v>11.5</v>
      </c>
      <c r="I27" s="11">
        <f t="shared" si="4"/>
        <v>88.94472361809045</v>
      </c>
      <c r="J27" s="12">
        <v>6.2629501448352318</v>
      </c>
      <c r="K27" s="11">
        <f t="shared" si="5"/>
        <v>96.868524927582385</v>
      </c>
      <c r="L27" s="10">
        <v>0</v>
      </c>
      <c r="M27" s="11">
        <f t="shared" si="6"/>
        <v>100</v>
      </c>
      <c r="N27" s="13">
        <f t="shared" si="7"/>
        <v>84.688609999999997</v>
      </c>
      <c r="O27" s="33">
        <f t="shared" si="8"/>
        <v>84.688606254065263</v>
      </c>
      <c r="P27" s="14">
        <f t="shared" si="9"/>
        <v>1</v>
      </c>
      <c r="Q27" s="15">
        <v>23</v>
      </c>
      <c r="R27" s="11">
        <f t="shared" si="10"/>
        <v>28</v>
      </c>
      <c r="S27" s="15">
        <v>519</v>
      </c>
      <c r="T27" s="11">
        <f t="shared" si="11"/>
        <v>0</v>
      </c>
      <c r="U27" s="17">
        <v>2.0058777814732056</v>
      </c>
      <c r="V27" s="11">
        <f t="shared" si="12"/>
        <v>89.970611092633959</v>
      </c>
      <c r="W27" s="15">
        <v>9</v>
      </c>
      <c r="X27" s="11">
        <f t="shared" si="13"/>
        <v>60</v>
      </c>
      <c r="Y27" s="16">
        <f t="shared" si="14"/>
        <v>44.49265277315849</v>
      </c>
      <c r="Z27" s="33">
        <f t="shared" si="15"/>
        <v>44.49265277315849</v>
      </c>
      <c r="AA27" s="14">
        <f t="shared" si="16"/>
        <v>25</v>
      </c>
      <c r="AB27" s="15">
        <v>16</v>
      </c>
      <c r="AC27" s="11">
        <f t="shared" si="17"/>
        <v>0</v>
      </c>
      <c r="AD27" s="17">
        <v>23.5</v>
      </c>
      <c r="AE27" s="11">
        <f t="shared" si="18"/>
        <v>89.234449760765557</v>
      </c>
      <c r="AF27" s="17">
        <v>3.2722157313951534</v>
      </c>
      <c r="AG27" s="11">
        <f t="shared" si="19"/>
        <v>78.185228457365639</v>
      </c>
      <c r="AH27" s="17">
        <v>14</v>
      </c>
      <c r="AI27" s="11">
        <f t="shared" si="20"/>
        <v>46.666666666666664</v>
      </c>
      <c r="AJ27" s="16">
        <f t="shared" si="21"/>
        <v>53.521586221199463</v>
      </c>
      <c r="AK27" s="33">
        <f t="shared" si="22"/>
        <v>53.521586221199463</v>
      </c>
      <c r="AL27" s="14">
        <f t="shared" si="23"/>
        <v>9</v>
      </c>
      <c r="AM27" s="15">
        <v>12</v>
      </c>
      <c r="AN27" s="11">
        <f t="shared" si="24"/>
        <v>85</v>
      </c>
      <c r="AO27" s="15">
        <v>1501</v>
      </c>
      <c r="AP27" s="11">
        <f t="shared" si="25"/>
        <v>0</v>
      </c>
      <c r="AQ27" s="17">
        <v>65.988649611554777</v>
      </c>
      <c r="AR27" s="11">
        <f t="shared" si="26"/>
        <v>39.291098319995591</v>
      </c>
      <c r="AS27" s="30" t="s">
        <v>106</v>
      </c>
      <c r="AT27" s="43">
        <f t="shared" si="39"/>
        <v>0</v>
      </c>
      <c r="AU27" s="30" t="s">
        <v>106</v>
      </c>
      <c r="AV27" s="43">
        <f t="shared" si="40"/>
        <v>0</v>
      </c>
      <c r="AW27" s="17">
        <v>39</v>
      </c>
      <c r="AX27" s="11">
        <f t="shared" si="27"/>
        <v>31.192660550458715</v>
      </c>
      <c r="AY27" s="17">
        <v>86.6</v>
      </c>
      <c r="AZ27" s="11">
        <f t="shared" si="28"/>
        <v>0</v>
      </c>
      <c r="BA27" s="11">
        <f t="shared" si="29"/>
        <v>7.7981651376146788</v>
      </c>
      <c r="BB27" s="31">
        <f t="shared" si="41"/>
        <v>33.022320000000001</v>
      </c>
      <c r="BC27" s="33">
        <f t="shared" si="31"/>
        <v>33.022320000000001</v>
      </c>
      <c r="BD27" s="14">
        <f t="shared" si="32"/>
        <v>27</v>
      </c>
      <c r="BE27" s="11">
        <v>0</v>
      </c>
      <c r="BF27" s="15">
        <v>1261</v>
      </c>
      <c r="BG27" s="11">
        <f t="shared" si="33"/>
        <v>6.4754098360655741</v>
      </c>
      <c r="BH27" s="17">
        <v>29.10405316165215</v>
      </c>
      <c r="BI27" s="11">
        <f t="shared" si="34"/>
        <v>67.374518378344035</v>
      </c>
      <c r="BJ27" s="17">
        <v>12.5</v>
      </c>
      <c r="BK27" s="11">
        <f t="shared" si="35"/>
        <v>69.444444444444443</v>
      </c>
      <c r="BL27" s="16">
        <f t="shared" si="36"/>
        <v>47.764790886284686</v>
      </c>
      <c r="BM27" s="33">
        <f t="shared" si="37"/>
        <v>47.764790886284686</v>
      </c>
      <c r="BN27" s="14">
        <f t="shared" si="38"/>
        <v>24</v>
      </c>
    </row>
    <row r="28" spans="1:66" x14ac:dyDescent="0.35">
      <c r="A28" s="7" t="s">
        <v>37</v>
      </c>
      <c r="B28" s="7" t="s">
        <v>63</v>
      </c>
      <c r="C28" s="8">
        <f t="shared" si="0"/>
        <v>24</v>
      </c>
      <c r="D28" s="9">
        <f t="shared" si="1"/>
        <v>24</v>
      </c>
      <c r="E28" s="33">
        <f t="shared" si="2"/>
        <v>52.526354347312875</v>
      </c>
      <c r="F28" s="10">
        <v>11</v>
      </c>
      <c r="G28" s="11">
        <f t="shared" si="3"/>
        <v>41.176470588235297</v>
      </c>
      <c r="H28" s="12">
        <v>19.5</v>
      </c>
      <c r="I28" s="11">
        <f t="shared" si="4"/>
        <v>80.904522613065325</v>
      </c>
      <c r="J28" s="12">
        <v>7.0136081750702752</v>
      </c>
      <c r="K28" s="11">
        <f t="shared" si="5"/>
        <v>96.493195912464856</v>
      </c>
      <c r="L28" s="10">
        <v>0</v>
      </c>
      <c r="M28" s="11">
        <f t="shared" si="6"/>
        <v>100</v>
      </c>
      <c r="N28" s="13">
        <f t="shared" si="7"/>
        <v>79.643550000000005</v>
      </c>
      <c r="O28" s="33">
        <f t="shared" si="8"/>
        <v>79.643547278441375</v>
      </c>
      <c r="P28" s="14">
        <f t="shared" si="9"/>
        <v>17</v>
      </c>
      <c r="Q28" s="15">
        <v>22</v>
      </c>
      <c r="R28" s="11">
        <f t="shared" si="10"/>
        <v>32</v>
      </c>
      <c r="S28" s="17">
        <v>292.5</v>
      </c>
      <c r="T28" s="11">
        <f t="shared" si="11"/>
        <v>23.198847262247838</v>
      </c>
      <c r="U28" s="17">
        <v>1.8214171447481924</v>
      </c>
      <c r="V28" s="11">
        <f t="shared" si="12"/>
        <v>90.892914276259035</v>
      </c>
      <c r="W28" s="15">
        <v>9</v>
      </c>
      <c r="X28" s="11">
        <f t="shared" si="13"/>
        <v>60</v>
      </c>
      <c r="Y28" s="16">
        <f t="shared" si="14"/>
        <v>51.522940384626722</v>
      </c>
      <c r="Z28" s="33">
        <f t="shared" si="15"/>
        <v>51.522940384626722</v>
      </c>
      <c r="AA28" s="14">
        <f t="shared" si="16"/>
        <v>12</v>
      </c>
      <c r="AB28" s="15">
        <v>15</v>
      </c>
      <c r="AC28" s="11">
        <f t="shared" si="17"/>
        <v>0</v>
      </c>
      <c r="AD28" s="17">
        <v>44.5</v>
      </c>
      <c r="AE28" s="11">
        <f t="shared" si="18"/>
        <v>79.186602870813402</v>
      </c>
      <c r="AF28" s="17">
        <v>3.9874495129642371</v>
      </c>
      <c r="AG28" s="11">
        <f t="shared" si="19"/>
        <v>73.417003246905097</v>
      </c>
      <c r="AH28" s="17">
        <v>13.5</v>
      </c>
      <c r="AI28" s="11">
        <f t="shared" si="20"/>
        <v>45</v>
      </c>
      <c r="AJ28" s="16">
        <f t="shared" si="21"/>
        <v>49.400901529429625</v>
      </c>
      <c r="AK28" s="33">
        <f t="shared" si="22"/>
        <v>49.400901529429625</v>
      </c>
      <c r="AL28" s="14">
        <f t="shared" si="23"/>
        <v>22</v>
      </c>
      <c r="AM28" s="15">
        <v>12</v>
      </c>
      <c r="AN28" s="11">
        <f t="shared" si="24"/>
        <v>85</v>
      </c>
      <c r="AO28" s="15">
        <v>1501</v>
      </c>
      <c r="AP28" s="11">
        <f t="shared" si="25"/>
        <v>0</v>
      </c>
      <c r="AQ28" s="17">
        <v>65.686172975140948</v>
      </c>
      <c r="AR28" s="11">
        <f t="shared" si="26"/>
        <v>39.818091052155935</v>
      </c>
      <c r="AS28" s="30" t="s">
        <v>106</v>
      </c>
      <c r="AT28" s="43">
        <f t="shared" si="39"/>
        <v>0</v>
      </c>
      <c r="AU28" s="30" t="s">
        <v>106</v>
      </c>
      <c r="AV28" s="43">
        <f t="shared" si="40"/>
        <v>0</v>
      </c>
      <c r="AW28" s="17">
        <v>39</v>
      </c>
      <c r="AX28" s="11">
        <f t="shared" si="27"/>
        <v>31.192660550458715</v>
      </c>
      <c r="AY28" s="17">
        <v>86.6</v>
      </c>
      <c r="AZ28" s="11">
        <f t="shared" si="28"/>
        <v>0</v>
      </c>
      <c r="BA28" s="11">
        <f t="shared" si="29"/>
        <v>7.7981651376146788</v>
      </c>
      <c r="BB28" s="31">
        <f t="shared" si="41"/>
        <v>33.154060000000001</v>
      </c>
      <c r="BC28" s="33">
        <f t="shared" si="31"/>
        <v>33.154060000000001</v>
      </c>
      <c r="BD28" s="14">
        <f t="shared" si="32"/>
        <v>26</v>
      </c>
      <c r="BE28" s="11">
        <v>0</v>
      </c>
      <c r="BF28" s="15">
        <v>1149</v>
      </c>
      <c r="BG28" s="11">
        <f t="shared" si="33"/>
        <v>15.655737704918034</v>
      </c>
      <c r="BH28" s="17">
        <v>29.271350075265595</v>
      </c>
      <c r="BI28" s="11">
        <f t="shared" si="34"/>
        <v>67.186332873716992</v>
      </c>
      <c r="BJ28" s="17">
        <v>11.5</v>
      </c>
      <c r="BK28" s="11">
        <f t="shared" si="35"/>
        <v>63.888888888888886</v>
      </c>
      <c r="BL28" s="16">
        <f t="shared" si="36"/>
        <v>48.910319822507972</v>
      </c>
      <c r="BM28" s="33">
        <f t="shared" si="37"/>
        <v>48.910319822507972</v>
      </c>
      <c r="BN28" s="14">
        <f t="shared" si="38"/>
        <v>23</v>
      </c>
    </row>
    <row r="29" spans="1:66" x14ac:dyDescent="0.35">
      <c r="A29" s="7" t="s">
        <v>36</v>
      </c>
      <c r="B29" s="7" t="s">
        <v>61</v>
      </c>
      <c r="C29" s="8">
        <f t="shared" si="0"/>
        <v>25</v>
      </c>
      <c r="D29" s="9">
        <f t="shared" si="1"/>
        <v>25</v>
      </c>
      <c r="E29" s="33">
        <f t="shared" si="2"/>
        <v>52.335859788413913</v>
      </c>
      <c r="F29" s="10">
        <v>12</v>
      </c>
      <c r="G29" s="11">
        <f t="shared" si="3"/>
        <v>35.294117647058826</v>
      </c>
      <c r="H29" s="12">
        <v>15.5</v>
      </c>
      <c r="I29" s="11">
        <f t="shared" si="4"/>
        <v>84.924623115577887</v>
      </c>
      <c r="J29" s="12">
        <v>4.6816491924496262</v>
      </c>
      <c r="K29" s="11">
        <f t="shared" si="5"/>
        <v>97.659175403775194</v>
      </c>
      <c r="L29" s="10">
        <v>0</v>
      </c>
      <c r="M29" s="11">
        <f t="shared" si="6"/>
        <v>100</v>
      </c>
      <c r="N29" s="13">
        <f t="shared" si="7"/>
        <v>79.469480000000004</v>
      </c>
      <c r="O29" s="33">
        <f t="shared" si="8"/>
        <v>79.46947904160298</v>
      </c>
      <c r="P29" s="14">
        <f t="shared" si="9"/>
        <v>19</v>
      </c>
      <c r="Q29" s="15">
        <v>22</v>
      </c>
      <c r="R29" s="11">
        <f t="shared" si="10"/>
        <v>32</v>
      </c>
      <c r="S29" s="17">
        <v>397.5</v>
      </c>
      <c r="T29" s="11">
        <f t="shared" si="11"/>
        <v>0</v>
      </c>
      <c r="U29" s="17">
        <v>1.4620664659499267</v>
      </c>
      <c r="V29" s="11">
        <f t="shared" si="12"/>
        <v>92.689667670250373</v>
      </c>
      <c r="W29" s="15">
        <v>9</v>
      </c>
      <c r="X29" s="11">
        <f t="shared" si="13"/>
        <v>60</v>
      </c>
      <c r="Y29" s="16">
        <f t="shared" si="14"/>
        <v>46.172416917562593</v>
      </c>
      <c r="Z29" s="33">
        <f t="shared" si="15"/>
        <v>46.172416917562593</v>
      </c>
      <c r="AA29" s="14">
        <f t="shared" si="16"/>
        <v>21</v>
      </c>
      <c r="AB29" s="15">
        <v>19</v>
      </c>
      <c r="AC29" s="11">
        <f t="shared" si="17"/>
        <v>0</v>
      </c>
      <c r="AD29" s="15">
        <v>68</v>
      </c>
      <c r="AE29" s="11">
        <f t="shared" si="18"/>
        <v>67.942583732057415</v>
      </c>
      <c r="AF29" s="17">
        <v>3.832271013559998</v>
      </c>
      <c r="AG29" s="11">
        <f t="shared" si="19"/>
        <v>74.451526576266673</v>
      </c>
      <c r="AH29" s="17">
        <v>11.5</v>
      </c>
      <c r="AI29" s="11">
        <f t="shared" si="20"/>
        <v>38.333333333333336</v>
      </c>
      <c r="AJ29" s="16">
        <f t="shared" si="21"/>
        <v>45.181860910414358</v>
      </c>
      <c r="AK29" s="33">
        <f t="shared" si="22"/>
        <v>45.181860910414358</v>
      </c>
      <c r="AL29" s="14">
        <f t="shared" si="23"/>
        <v>27</v>
      </c>
      <c r="AM29" s="15">
        <v>10</v>
      </c>
      <c r="AN29" s="11">
        <f t="shared" si="24"/>
        <v>88.333333333333329</v>
      </c>
      <c r="AO29" s="15">
        <v>1483</v>
      </c>
      <c r="AP29" s="11">
        <f t="shared" si="25"/>
        <v>0</v>
      </c>
      <c r="AQ29" s="17">
        <v>64.808279814849783</v>
      </c>
      <c r="AR29" s="11">
        <f t="shared" si="26"/>
        <v>41.33788677819139</v>
      </c>
      <c r="AS29" s="30" t="s">
        <v>106</v>
      </c>
      <c r="AT29" s="43">
        <f t="shared" si="39"/>
        <v>0</v>
      </c>
      <c r="AU29" s="30" t="s">
        <v>106</v>
      </c>
      <c r="AV29" s="43">
        <f t="shared" si="40"/>
        <v>0</v>
      </c>
      <c r="AW29" s="17">
        <v>39</v>
      </c>
      <c r="AX29" s="11">
        <f t="shared" si="27"/>
        <v>31.192660550458715</v>
      </c>
      <c r="AY29" s="17">
        <v>86.6</v>
      </c>
      <c r="AZ29" s="11">
        <f t="shared" si="28"/>
        <v>0</v>
      </c>
      <c r="BA29" s="11">
        <f t="shared" si="29"/>
        <v>7.7981651376146788</v>
      </c>
      <c r="BB29" s="31">
        <f t="shared" si="41"/>
        <v>34.367350000000002</v>
      </c>
      <c r="BC29" s="33">
        <f t="shared" si="31"/>
        <v>34.367350000000002</v>
      </c>
      <c r="BD29" s="14">
        <f t="shared" si="32"/>
        <v>5</v>
      </c>
      <c r="BE29" s="11">
        <v>0</v>
      </c>
      <c r="BF29" s="15">
        <v>922</v>
      </c>
      <c r="BG29" s="11">
        <f t="shared" si="33"/>
        <v>34.26229508196721</v>
      </c>
      <c r="BH29" s="17">
        <v>30.541285737694977</v>
      </c>
      <c r="BI29" s="11">
        <f t="shared" si="34"/>
        <v>65.757833815866164</v>
      </c>
      <c r="BJ29" s="17">
        <v>12.5</v>
      </c>
      <c r="BK29" s="11">
        <f t="shared" si="35"/>
        <v>69.444444444444443</v>
      </c>
      <c r="BL29" s="16">
        <f t="shared" si="36"/>
        <v>56.488191114092608</v>
      </c>
      <c r="BM29" s="33">
        <f t="shared" si="37"/>
        <v>56.488191114092608</v>
      </c>
      <c r="BN29" s="14">
        <f t="shared" si="38"/>
        <v>13</v>
      </c>
    </row>
    <row r="30" spans="1:66" x14ac:dyDescent="0.35">
      <c r="A30" s="7" t="s">
        <v>39</v>
      </c>
      <c r="B30" s="7" t="s">
        <v>65</v>
      </c>
      <c r="C30" s="8">
        <f t="shared" si="0"/>
        <v>26</v>
      </c>
      <c r="D30" s="9">
        <f t="shared" si="1"/>
        <v>26</v>
      </c>
      <c r="E30" s="33">
        <f t="shared" si="2"/>
        <v>51.723292624774373</v>
      </c>
      <c r="F30" s="10">
        <v>10</v>
      </c>
      <c r="G30" s="11">
        <f t="shared" si="3"/>
        <v>47.058823529411768</v>
      </c>
      <c r="H30" s="12">
        <v>14.5</v>
      </c>
      <c r="I30" s="11">
        <f t="shared" si="4"/>
        <v>85.929648241206024</v>
      </c>
      <c r="J30" s="12">
        <v>5.7117388531181161</v>
      </c>
      <c r="K30" s="11">
        <f t="shared" si="5"/>
        <v>97.144130573440947</v>
      </c>
      <c r="L30" s="10">
        <v>0</v>
      </c>
      <c r="M30" s="11">
        <f t="shared" si="6"/>
        <v>100</v>
      </c>
      <c r="N30" s="13">
        <f t="shared" si="7"/>
        <v>82.533150000000006</v>
      </c>
      <c r="O30" s="33">
        <f t="shared" si="8"/>
        <v>82.533150586014685</v>
      </c>
      <c r="P30" s="14">
        <f t="shared" si="9"/>
        <v>9</v>
      </c>
      <c r="Q30" s="15">
        <v>23</v>
      </c>
      <c r="R30" s="11">
        <f t="shared" si="10"/>
        <v>28</v>
      </c>
      <c r="S30" s="17">
        <v>413.5</v>
      </c>
      <c r="T30" s="11">
        <f t="shared" si="11"/>
        <v>0</v>
      </c>
      <c r="U30" s="17">
        <v>0.93358037649672854</v>
      </c>
      <c r="V30" s="11">
        <f t="shared" si="12"/>
        <v>95.332098117516367</v>
      </c>
      <c r="W30" s="15">
        <v>9</v>
      </c>
      <c r="X30" s="11">
        <f t="shared" si="13"/>
        <v>60</v>
      </c>
      <c r="Y30" s="16">
        <f t="shared" si="14"/>
        <v>45.833024529379088</v>
      </c>
      <c r="Z30" s="33">
        <f t="shared" si="15"/>
        <v>45.833024529379088</v>
      </c>
      <c r="AA30" s="14">
        <f t="shared" si="16"/>
        <v>22</v>
      </c>
      <c r="AB30" s="15">
        <v>16</v>
      </c>
      <c r="AC30" s="11">
        <f t="shared" si="17"/>
        <v>0</v>
      </c>
      <c r="AD30" s="17">
        <v>34.5</v>
      </c>
      <c r="AE30" s="11">
        <f t="shared" si="18"/>
        <v>83.971291866028707</v>
      </c>
      <c r="AF30" s="17">
        <v>2.6647734810958266</v>
      </c>
      <c r="AG30" s="11">
        <f t="shared" si="19"/>
        <v>82.234843459361159</v>
      </c>
      <c r="AH30" s="17">
        <v>16</v>
      </c>
      <c r="AI30" s="11">
        <f t="shared" si="20"/>
        <v>53.333333333333336</v>
      </c>
      <c r="AJ30" s="16">
        <f t="shared" si="21"/>
        <v>54.884867164680806</v>
      </c>
      <c r="AK30" s="33">
        <f t="shared" si="22"/>
        <v>54.884867164680806</v>
      </c>
      <c r="AL30" s="14">
        <f t="shared" si="23"/>
        <v>5</v>
      </c>
      <c r="AM30" s="15">
        <v>9</v>
      </c>
      <c r="AN30" s="11">
        <f t="shared" si="24"/>
        <v>90</v>
      </c>
      <c r="AO30" s="15">
        <v>1483</v>
      </c>
      <c r="AP30" s="11">
        <f t="shared" si="25"/>
        <v>0</v>
      </c>
      <c r="AQ30" s="17">
        <v>64.447158301943659</v>
      </c>
      <c r="AR30" s="11">
        <f t="shared" si="26"/>
        <v>41.958992964150696</v>
      </c>
      <c r="AS30" s="30" t="s">
        <v>106</v>
      </c>
      <c r="AT30" s="43">
        <f t="shared" si="39"/>
        <v>0</v>
      </c>
      <c r="AU30" s="30" t="s">
        <v>106</v>
      </c>
      <c r="AV30" s="43">
        <f t="shared" si="40"/>
        <v>0</v>
      </c>
      <c r="AW30" s="17">
        <v>39</v>
      </c>
      <c r="AX30" s="11">
        <f t="shared" si="27"/>
        <v>31.192660550458715</v>
      </c>
      <c r="AY30" s="17">
        <v>86.6</v>
      </c>
      <c r="AZ30" s="11">
        <f t="shared" si="28"/>
        <v>0</v>
      </c>
      <c r="BA30" s="11">
        <f t="shared" si="29"/>
        <v>7.7981651376146788</v>
      </c>
      <c r="BB30" s="31">
        <f t="shared" si="41"/>
        <v>34.93929</v>
      </c>
      <c r="BC30" s="33">
        <f t="shared" si="31"/>
        <v>34.93929</v>
      </c>
      <c r="BD30" s="14">
        <f t="shared" si="32"/>
        <v>1</v>
      </c>
      <c r="BE30" s="11">
        <v>0</v>
      </c>
      <c r="BF30" s="15">
        <v>1516</v>
      </c>
      <c r="BG30" s="11">
        <v>0</v>
      </c>
      <c r="BH30" s="17">
        <v>28.102951921135887</v>
      </c>
      <c r="BI30" s="11">
        <f t="shared" si="34"/>
        <v>68.500616511658166</v>
      </c>
      <c r="BJ30" s="17">
        <v>9.5</v>
      </c>
      <c r="BK30" s="11">
        <f t="shared" si="35"/>
        <v>52.777777777777779</v>
      </c>
      <c r="BL30" s="16">
        <f t="shared" si="36"/>
        <v>40.426131429811981</v>
      </c>
      <c r="BM30" s="33">
        <f t="shared" si="37"/>
        <v>40.426131429811981</v>
      </c>
      <c r="BN30" s="14">
        <f t="shared" si="38"/>
        <v>27</v>
      </c>
    </row>
    <row r="31" spans="1:66" x14ac:dyDescent="0.35">
      <c r="A31" s="7" t="s">
        <v>48</v>
      </c>
      <c r="B31" s="7" t="s">
        <v>75</v>
      </c>
      <c r="C31" s="8">
        <f t="shared" si="0"/>
        <v>27</v>
      </c>
      <c r="D31" s="9">
        <f t="shared" si="1"/>
        <v>27</v>
      </c>
      <c r="E31" s="33">
        <f t="shared" si="2"/>
        <v>51.040014152076616</v>
      </c>
      <c r="F31" s="10">
        <v>11</v>
      </c>
      <c r="G31" s="11">
        <f t="shared" si="3"/>
        <v>41.176470588235297</v>
      </c>
      <c r="H31" s="10">
        <v>11</v>
      </c>
      <c r="I31" s="11">
        <f t="shared" si="4"/>
        <v>89.447236180904525</v>
      </c>
      <c r="J31" s="12">
        <v>4.1155676202112303</v>
      </c>
      <c r="K31" s="11">
        <f t="shared" si="5"/>
        <v>97.942216189894395</v>
      </c>
      <c r="L31" s="10">
        <v>0</v>
      </c>
      <c r="M31" s="11">
        <f t="shared" si="6"/>
        <v>100</v>
      </c>
      <c r="N31" s="13">
        <f t="shared" si="7"/>
        <v>82.141480000000001</v>
      </c>
      <c r="O31" s="33">
        <f t="shared" si="8"/>
        <v>82.141480739758549</v>
      </c>
      <c r="P31" s="14">
        <f t="shared" si="9"/>
        <v>11</v>
      </c>
      <c r="Q31" s="15">
        <v>24</v>
      </c>
      <c r="R31" s="11">
        <f t="shared" si="10"/>
        <v>24</v>
      </c>
      <c r="S31" s="17">
        <v>532.5</v>
      </c>
      <c r="T31" s="11">
        <f t="shared" si="11"/>
        <v>0</v>
      </c>
      <c r="U31" s="17">
        <v>1.6649693071874483</v>
      </c>
      <c r="V31" s="11">
        <f t="shared" si="12"/>
        <v>91.67515346406276</v>
      </c>
      <c r="W31" s="15">
        <v>8</v>
      </c>
      <c r="X31" s="11">
        <f t="shared" si="13"/>
        <v>53.333333333333336</v>
      </c>
      <c r="Y31" s="16">
        <f t="shared" si="14"/>
        <v>42.252121699349026</v>
      </c>
      <c r="Z31" s="33">
        <f t="shared" si="15"/>
        <v>42.252121699349026</v>
      </c>
      <c r="AA31" s="14">
        <f t="shared" si="16"/>
        <v>26</v>
      </c>
      <c r="AB31" s="15">
        <v>16</v>
      </c>
      <c r="AC31" s="11">
        <f t="shared" si="17"/>
        <v>0</v>
      </c>
      <c r="AD31" s="17">
        <v>55.5</v>
      </c>
      <c r="AE31" s="11">
        <f t="shared" si="18"/>
        <v>73.923444976076553</v>
      </c>
      <c r="AF31" s="17">
        <v>2.6295574635904084</v>
      </c>
      <c r="AG31" s="11">
        <f t="shared" si="19"/>
        <v>82.469616909397274</v>
      </c>
      <c r="AH31" s="17">
        <v>13.5</v>
      </c>
      <c r="AI31" s="11">
        <f t="shared" si="20"/>
        <v>45</v>
      </c>
      <c r="AJ31" s="16">
        <f t="shared" si="21"/>
        <v>50.348265471368457</v>
      </c>
      <c r="AK31" s="33">
        <f t="shared" si="22"/>
        <v>50.348265471368457</v>
      </c>
      <c r="AL31" s="14">
        <f t="shared" si="23"/>
        <v>19</v>
      </c>
      <c r="AM31" s="15">
        <v>10</v>
      </c>
      <c r="AN31" s="11">
        <f t="shared" si="24"/>
        <v>88.333333333333329</v>
      </c>
      <c r="AO31" s="15">
        <v>1501</v>
      </c>
      <c r="AP31" s="11">
        <f t="shared" si="25"/>
        <v>0</v>
      </c>
      <c r="AQ31" s="17">
        <v>65.971806007173967</v>
      </c>
      <c r="AR31" s="11">
        <f t="shared" si="26"/>
        <v>39.320490534794224</v>
      </c>
      <c r="AS31" s="30" t="s">
        <v>106</v>
      </c>
      <c r="AT31" s="43">
        <f t="shared" si="39"/>
        <v>0</v>
      </c>
      <c r="AU31" s="30" t="s">
        <v>106</v>
      </c>
      <c r="AV31" s="43">
        <f t="shared" si="40"/>
        <v>0</v>
      </c>
      <c r="AW31" s="17">
        <v>39</v>
      </c>
      <c r="AX31" s="11">
        <f t="shared" si="27"/>
        <v>31.192660550458715</v>
      </c>
      <c r="AY31" s="17">
        <v>86.6</v>
      </c>
      <c r="AZ31" s="11">
        <f t="shared" si="28"/>
        <v>0</v>
      </c>
      <c r="BA31" s="11">
        <f t="shared" si="29"/>
        <v>7.7981651376146788</v>
      </c>
      <c r="BB31" s="31">
        <f t="shared" si="41"/>
        <v>33.863</v>
      </c>
      <c r="BC31" s="33">
        <f t="shared" si="31"/>
        <v>33.863</v>
      </c>
      <c r="BD31" s="14">
        <f t="shared" si="32"/>
        <v>20</v>
      </c>
      <c r="BE31" s="11">
        <v>0</v>
      </c>
      <c r="BF31" s="15">
        <v>1262</v>
      </c>
      <c r="BG31" s="11">
        <f>100*(BF$3-BF31)/(BF$3-BF$2)</f>
        <v>6.3934426229508201</v>
      </c>
      <c r="BH31" s="17">
        <v>27.211584740387316</v>
      </c>
      <c r="BI31" s="11">
        <f t="shared" si="34"/>
        <v>69.503279257157118</v>
      </c>
      <c r="BJ31" s="17">
        <v>11.5</v>
      </c>
      <c r="BK31" s="11">
        <f t="shared" si="35"/>
        <v>63.888888888888886</v>
      </c>
      <c r="BL31" s="16">
        <f t="shared" si="36"/>
        <v>46.595203589665608</v>
      </c>
      <c r="BM31" s="33">
        <f t="shared" si="37"/>
        <v>46.595203589665608</v>
      </c>
      <c r="BN31" s="14">
        <f t="shared" si="38"/>
        <v>25</v>
      </c>
    </row>
    <row r="32" spans="1:66" x14ac:dyDescent="0.35">
      <c r="A32" s="24"/>
      <c r="B32" s="24"/>
      <c r="C32" s="24"/>
      <c r="D32" s="25"/>
      <c r="E32" s="26"/>
      <c r="F32" s="25"/>
      <c r="G32" s="25"/>
      <c r="H32" s="27"/>
      <c r="I32" s="25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4"/>
      <c r="V32" s="24"/>
      <c r="W32" s="24"/>
      <c r="X32" s="24"/>
      <c r="Y32" s="24"/>
      <c r="Z32" s="24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5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8"/>
      <c r="AZ32" s="28"/>
      <c r="BA32" s="29"/>
      <c r="BB32" s="29"/>
      <c r="BC32" s="29"/>
      <c r="BD32" s="24"/>
      <c r="BE32" s="25"/>
      <c r="BF32" s="25"/>
      <c r="BG32" s="25"/>
      <c r="BH32" s="25"/>
      <c r="BI32" s="25"/>
      <c r="BJ32" s="25"/>
      <c r="BK32" s="25"/>
      <c r="BL32" s="25"/>
      <c r="BM32" s="24"/>
      <c r="BN32" s="25"/>
    </row>
    <row r="34" spans="1:42" x14ac:dyDescent="0.35">
      <c r="A34" s="45" t="s">
        <v>149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42" x14ac:dyDescent="0.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42" x14ac:dyDescent="0.3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42" x14ac:dyDescent="0.3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42" x14ac:dyDescent="0.35">
      <c r="Q38" s="18"/>
    </row>
    <row r="39" spans="1:42" x14ac:dyDescent="0.35">
      <c r="Q39" s="18"/>
    </row>
    <row r="40" spans="1:42" x14ac:dyDescent="0.35">
      <c r="F40" s="34"/>
      <c r="H40" s="18"/>
      <c r="Q40" s="18"/>
      <c r="AP40" s="44">
        <v>1</v>
      </c>
    </row>
    <row r="41" spans="1:42" x14ac:dyDescent="0.35">
      <c r="F41" s="34"/>
      <c r="H41" s="18"/>
      <c r="Q41" s="18"/>
      <c r="AP41" s="44">
        <v>2</v>
      </c>
    </row>
    <row r="42" spans="1:42" x14ac:dyDescent="0.35">
      <c r="F42" s="34"/>
      <c r="H42" s="18"/>
      <c r="Q42" s="18"/>
      <c r="AP42" s="44">
        <v>3</v>
      </c>
    </row>
    <row r="43" spans="1:42" x14ac:dyDescent="0.35">
      <c r="F43" s="34"/>
      <c r="H43" s="18"/>
      <c r="Q43" s="18"/>
      <c r="AP43" s="44">
        <v>4</v>
      </c>
    </row>
    <row r="44" spans="1:42" x14ac:dyDescent="0.35">
      <c r="F44" s="34"/>
      <c r="H44" s="18"/>
      <c r="Q44" s="18"/>
      <c r="AP44" s="44">
        <v>5</v>
      </c>
    </row>
    <row r="45" spans="1:42" x14ac:dyDescent="0.35">
      <c r="F45" s="34"/>
      <c r="H45" s="18"/>
      <c r="Q45" s="18"/>
      <c r="AP45" s="44">
        <v>6</v>
      </c>
    </row>
    <row r="46" spans="1:42" x14ac:dyDescent="0.35">
      <c r="F46" s="34"/>
      <c r="H46" s="18"/>
      <c r="Q46" s="18"/>
      <c r="AP46" s="44">
        <v>7</v>
      </c>
    </row>
    <row r="47" spans="1:42" x14ac:dyDescent="0.35">
      <c r="F47" s="34"/>
      <c r="H47" s="18"/>
      <c r="Q47" s="18"/>
      <c r="AP47" s="44">
        <v>8</v>
      </c>
    </row>
    <row r="48" spans="1:42" x14ac:dyDescent="0.35">
      <c r="F48" s="34"/>
      <c r="H48" s="18"/>
      <c r="Q48" s="18"/>
      <c r="AP48" s="44">
        <v>9</v>
      </c>
    </row>
    <row r="49" spans="6:42" x14ac:dyDescent="0.35">
      <c r="F49" s="34"/>
      <c r="H49" s="18"/>
      <c r="Q49" s="18"/>
      <c r="AP49" s="44">
        <v>10</v>
      </c>
    </row>
    <row r="50" spans="6:42" x14ac:dyDescent="0.35">
      <c r="F50" s="34"/>
      <c r="H50" s="18"/>
      <c r="Q50" s="18"/>
      <c r="AP50" s="44">
        <v>11</v>
      </c>
    </row>
    <row r="51" spans="6:42" x14ac:dyDescent="0.35">
      <c r="F51" s="34"/>
      <c r="H51" s="18"/>
      <c r="Q51" s="18"/>
      <c r="AP51" s="44">
        <v>12</v>
      </c>
    </row>
    <row r="52" spans="6:42" x14ac:dyDescent="0.35">
      <c r="F52" s="34"/>
      <c r="H52" s="18"/>
      <c r="Q52" s="18"/>
      <c r="AP52" s="44">
        <v>13</v>
      </c>
    </row>
    <row r="53" spans="6:42" x14ac:dyDescent="0.35">
      <c r="F53" s="34"/>
      <c r="H53" s="18"/>
      <c r="Q53" s="18"/>
      <c r="AP53" s="44">
        <v>14</v>
      </c>
    </row>
    <row r="54" spans="6:42" x14ac:dyDescent="0.35">
      <c r="F54" s="34"/>
      <c r="H54" s="18"/>
      <c r="Q54" s="18"/>
      <c r="AP54" s="44">
        <v>15</v>
      </c>
    </row>
    <row r="55" spans="6:42" x14ac:dyDescent="0.35">
      <c r="F55" s="34"/>
      <c r="H55" s="18"/>
      <c r="Q55" s="18"/>
      <c r="AP55" s="44">
        <v>16</v>
      </c>
    </row>
    <row r="56" spans="6:42" x14ac:dyDescent="0.35">
      <c r="F56" s="34"/>
      <c r="H56" s="18"/>
      <c r="Q56" s="18"/>
      <c r="AP56" s="44">
        <v>17</v>
      </c>
    </row>
    <row r="57" spans="6:42" x14ac:dyDescent="0.35">
      <c r="F57" s="34"/>
      <c r="H57" s="18"/>
      <c r="Q57" s="18"/>
      <c r="AP57" s="44">
        <v>18</v>
      </c>
    </row>
    <row r="58" spans="6:42" x14ac:dyDescent="0.35">
      <c r="F58" s="34"/>
      <c r="H58" s="18"/>
      <c r="Q58" s="18"/>
      <c r="AP58" s="44">
        <v>19</v>
      </c>
    </row>
    <row r="59" spans="6:42" x14ac:dyDescent="0.35">
      <c r="F59" s="34"/>
      <c r="H59" s="18"/>
      <c r="Q59" s="18"/>
      <c r="AP59" s="44">
        <v>20</v>
      </c>
    </row>
    <row r="60" spans="6:42" x14ac:dyDescent="0.35">
      <c r="F60" s="34"/>
      <c r="H60" s="18"/>
      <c r="Q60" s="18"/>
      <c r="AP60" s="44">
        <v>21</v>
      </c>
    </row>
    <row r="61" spans="6:42" x14ac:dyDescent="0.35">
      <c r="F61" s="34"/>
      <c r="H61" s="18"/>
      <c r="AP61" s="44">
        <v>22</v>
      </c>
    </row>
    <row r="62" spans="6:42" x14ac:dyDescent="0.35">
      <c r="F62" s="34"/>
      <c r="H62" s="18"/>
      <c r="AP62" s="44">
        <v>23</v>
      </c>
    </row>
    <row r="63" spans="6:42" x14ac:dyDescent="0.35">
      <c r="F63" s="34"/>
      <c r="H63" s="18"/>
      <c r="AP63" s="44">
        <v>24</v>
      </c>
    </row>
    <row r="64" spans="6:42" x14ac:dyDescent="0.35">
      <c r="F64" s="34"/>
      <c r="H64" s="18"/>
      <c r="AP64" s="44">
        <v>25</v>
      </c>
    </row>
    <row r="65" spans="6:42" x14ac:dyDescent="0.35">
      <c r="F65" s="34"/>
      <c r="H65" s="18"/>
      <c r="AP65" s="44">
        <v>26</v>
      </c>
    </row>
    <row r="66" spans="6:42" x14ac:dyDescent="0.35">
      <c r="F66" s="34"/>
      <c r="H66" s="18"/>
      <c r="AP66" s="44">
        <v>27</v>
      </c>
    </row>
    <row r="67" spans="6:42" x14ac:dyDescent="0.35">
      <c r="AP67" s="34"/>
    </row>
  </sheetData>
  <autoFilter ref="A4:BN4" xr:uid="{96D01E36-3D78-4C0A-A1D7-90233871F757}">
    <sortState xmlns:xlrd2="http://schemas.microsoft.com/office/spreadsheetml/2017/richdata2" ref="A5:BN31">
      <sortCondition ref="C4"/>
    </sortState>
  </autoFilter>
  <mergeCells count="8">
    <mergeCell ref="A34:Q37"/>
    <mergeCell ref="BE1:BN1"/>
    <mergeCell ref="A1:B1"/>
    <mergeCell ref="C1:E1"/>
    <mergeCell ref="F1:P1"/>
    <mergeCell ref="Q1:AA1"/>
    <mergeCell ref="AB1:AL1"/>
    <mergeCell ref="AM1:B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4.5" x14ac:dyDescent="0.35"/>
  <cols>
    <col min="1" max="1" width="16.1796875" customWidth="1"/>
    <col min="2" max="2" width="18.54296875" customWidth="1"/>
    <col min="3" max="3" width="14" customWidth="1"/>
    <col min="4" max="4" width="14" hidden="1" customWidth="1"/>
    <col min="5" max="5" width="13.81640625" customWidth="1"/>
    <col min="6" max="6" width="13.81640625" bestFit="1" customWidth="1"/>
    <col min="7" max="7" width="10" hidden="1" customWidth="1"/>
    <col min="8" max="8" width="11.54296875" customWidth="1"/>
    <col min="9" max="9" width="2.36328125" hidden="1" customWidth="1"/>
    <col min="10" max="10" width="12.81640625" customWidth="1"/>
    <col min="11" max="11" width="9.1796875" hidden="1" customWidth="1"/>
    <col min="12" max="12" width="11.81640625" customWidth="1"/>
    <col min="13" max="14" width="11.1796875" hidden="1" customWidth="1"/>
    <col min="15" max="15" width="13.08984375" bestFit="1" customWidth="1"/>
    <col min="16" max="16" width="12.08984375" customWidth="1"/>
    <col min="17" max="17" width="14.81640625" bestFit="1" customWidth="1"/>
    <col min="18" max="18" width="12.81640625" hidden="1" customWidth="1"/>
    <col min="19" max="19" width="10.81640625" customWidth="1"/>
    <col min="20" max="20" width="9.1796875" hidden="1" customWidth="1"/>
    <col min="21" max="21" width="12.90625" bestFit="1" customWidth="1"/>
    <col min="22" max="22" width="9.1796875" hidden="1" customWidth="1"/>
    <col min="23" max="23" width="13.81640625" bestFit="1" customWidth="1"/>
    <col min="24" max="24" width="9.1796875" hidden="1" customWidth="1"/>
    <col min="25" max="25" width="11.453125" hidden="1" customWidth="1"/>
    <col min="26" max="26" width="10.81640625" customWidth="1"/>
    <col min="27" max="27" width="11.453125" customWidth="1"/>
    <col min="28" max="28" width="14.81640625" bestFit="1" customWidth="1"/>
    <col min="29" max="29" width="10.1796875" hidden="1" customWidth="1"/>
    <col min="30" max="30" width="10.90625" customWidth="1"/>
    <col min="31" max="31" width="9.1796875" hidden="1" customWidth="1"/>
    <col min="32" max="32" width="10.81640625" customWidth="1"/>
    <col min="33" max="33" width="9.1796875" hidden="1" customWidth="1"/>
    <col min="34" max="34" width="13.54296875" customWidth="1"/>
    <col min="35" max="35" width="13.54296875" hidden="1" customWidth="1"/>
    <col min="36" max="36" width="13.1796875" hidden="1" customWidth="1"/>
    <col min="37" max="37" width="14.08984375" bestFit="1" customWidth="1"/>
    <col min="38" max="38" width="11.6328125" customWidth="1"/>
    <col min="39" max="39" width="12" customWidth="1"/>
    <col min="40" max="40" width="10.1796875" hidden="1" customWidth="1"/>
    <col min="41" max="41" width="10.1796875" customWidth="1"/>
    <col min="42" max="42" width="10.1796875" hidden="1" customWidth="1"/>
    <col min="43" max="43" width="11.81640625" customWidth="1"/>
    <col min="44" max="44" width="10.1796875" hidden="1" customWidth="1"/>
    <col min="45" max="45" width="17" bestFit="1" customWidth="1"/>
    <col min="46" max="46" width="10.1796875" hidden="1" customWidth="1"/>
    <col min="47" max="47" width="16.90625" customWidth="1"/>
    <col min="48" max="48" width="10.1796875" hidden="1" customWidth="1"/>
    <col min="49" max="49" width="13.453125" customWidth="1"/>
    <col min="50" max="50" width="10.1796875" hidden="1" customWidth="1"/>
    <col min="51" max="51" width="14.08984375" customWidth="1"/>
    <col min="52" max="52" width="9.81640625" hidden="1" customWidth="1"/>
    <col min="53" max="53" width="11.1796875" hidden="1" customWidth="1"/>
    <col min="54" max="54" width="17" hidden="1" customWidth="1"/>
    <col min="55" max="55" width="12.1796875" customWidth="1"/>
    <col min="56" max="56" width="13" customWidth="1"/>
    <col min="57" max="57" width="10.1796875" hidden="1" customWidth="1"/>
    <col min="58" max="58" width="10.81640625" customWidth="1"/>
    <col min="59" max="59" width="9.1796875" hidden="1" customWidth="1"/>
    <col min="60" max="60" width="9.6328125" customWidth="1"/>
    <col min="61" max="61" width="9.1796875" hidden="1" customWidth="1"/>
    <col min="62" max="62" width="12.453125" customWidth="1"/>
    <col min="63" max="63" width="13.54296875" hidden="1" customWidth="1"/>
    <col min="64" max="64" width="13.1796875" hidden="1" customWidth="1"/>
    <col min="65" max="65" width="10.90625" customWidth="1"/>
    <col min="66" max="66" width="11.36328125" customWidth="1"/>
  </cols>
  <sheetData>
    <row r="1" spans="1:66" x14ac:dyDescent="0.35">
      <c r="A1" s="49"/>
      <c r="B1" s="50"/>
      <c r="C1" s="51"/>
      <c r="D1" s="52"/>
      <c r="E1" s="53"/>
      <c r="F1" s="54" t="s">
        <v>110</v>
      </c>
      <c r="G1" s="55"/>
      <c r="H1" s="55"/>
      <c r="I1" s="55"/>
      <c r="J1" s="55"/>
      <c r="K1" s="55"/>
      <c r="L1" s="55"/>
      <c r="M1" s="55"/>
      <c r="N1" s="55"/>
      <c r="O1" s="55"/>
      <c r="P1" s="56"/>
      <c r="Q1" s="54" t="s">
        <v>138</v>
      </c>
      <c r="R1" s="55"/>
      <c r="S1" s="55"/>
      <c r="T1" s="55"/>
      <c r="U1" s="55"/>
      <c r="V1" s="55"/>
      <c r="W1" s="55"/>
      <c r="X1" s="55"/>
      <c r="Y1" s="55"/>
      <c r="Z1" s="55"/>
      <c r="AA1" s="56"/>
      <c r="AB1" s="54" t="s">
        <v>111</v>
      </c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46" t="s">
        <v>112</v>
      </c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6" t="s">
        <v>113</v>
      </c>
      <c r="BF1" s="47"/>
      <c r="BG1" s="47"/>
      <c r="BH1" s="47"/>
      <c r="BI1" s="47"/>
      <c r="BJ1" s="47"/>
      <c r="BK1" s="47"/>
      <c r="BL1" s="47"/>
      <c r="BM1" s="47"/>
      <c r="BN1" s="48"/>
    </row>
    <row r="2" spans="1:66" s="1" customFormat="1" ht="12" hidden="1" x14ac:dyDescent="0.3">
      <c r="B2" s="1" t="s">
        <v>109</v>
      </c>
      <c r="F2" s="1">
        <v>1</v>
      </c>
      <c r="H2" s="1">
        <v>0.5</v>
      </c>
      <c r="J2" s="1">
        <v>0</v>
      </c>
      <c r="L2" s="1">
        <v>0</v>
      </c>
      <c r="Q2" s="1">
        <v>5</v>
      </c>
      <c r="S2" s="1">
        <v>26</v>
      </c>
      <c r="U2" s="1">
        <v>0</v>
      </c>
      <c r="W2" s="1">
        <v>15</v>
      </c>
      <c r="AB2" s="1">
        <v>1</v>
      </c>
      <c r="AD2" s="1">
        <v>1</v>
      </c>
      <c r="AF2" s="1">
        <v>0</v>
      </c>
      <c r="AH2" s="1">
        <v>30</v>
      </c>
      <c r="AM2" s="1">
        <v>3</v>
      </c>
      <c r="AO2" s="1">
        <v>49</v>
      </c>
      <c r="AQ2" s="1">
        <v>26.1</v>
      </c>
      <c r="AS2" s="1">
        <v>0</v>
      </c>
      <c r="AU2" s="1">
        <v>3.2</v>
      </c>
      <c r="AW2" s="1">
        <v>1.5</v>
      </c>
      <c r="AY2" s="1">
        <v>0</v>
      </c>
      <c r="BE2" s="35"/>
      <c r="BF2" s="36">
        <v>120</v>
      </c>
      <c r="BG2" s="36"/>
      <c r="BH2" s="36">
        <v>0.1</v>
      </c>
      <c r="BI2" s="36"/>
      <c r="BJ2" s="36">
        <v>18</v>
      </c>
      <c r="BK2" s="36"/>
      <c r="BL2" s="36"/>
      <c r="BM2" s="36"/>
      <c r="BN2" s="37"/>
    </row>
    <row r="3" spans="1:66" s="1" customFormat="1" ht="12" hidden="1" x14ac:dyDescent="0.3">
      <c r="B3" s="1" t="s">
        <v>0</v>
      </c>
      <c r="F3" s="1">
        <v>18</v>
      </c>
      <c r="H3" s="1">
        <v>100</v>
      </c>
      <c r="J3" s="1">
        <v>200</v>
      </c>
      <c r="L3" s="1">
        <v>400</v>
      </c>
      <c r="Q3" s="1">
        <v>30</v>
      </c>
      <c r="S3" s="1">
        <v>373</v>
      </c>
      <c r="U3" s="1">
        <v>20</v>
      </c>
      <c r="W3" s="1">
        <v>0</v>
      </c>
      <c r="AB3" s="1">
        <v>13</v>
      </c>
      <c r="AD3" s="1">
        <v>210</v>
      </c>
      <c r="AF3" s="1">
        <v>15</v>
      </c>
      <c r="AH3" s="1">
        <v>0</v>
      </c>
      <c r="AM3" s="1">
        <v>63</v>
      </c>
      <c r="AO3" s="1">
        <v>696</v>
      </c>
      <c r="AQ3" s="1">
        <v>84</v>
      </c>
      <c r="AS3" s="1">
        <v>50</v>
      </c>
      <c r="AU3" s="1">
        <v>55</v>
      </c>
      <c r="AW3" s="1">
        <v>56</v>
      </c>
      <c r="AY3" s="1">
        <v>32</v>
      </c>
      <c r="BE3" s="35"/>
      <c r="BF3" s="36">
        <v>1340</v>
      </c>
      <c r="BG3" s="36"/>
      <c r="BH3" s="36">
        <v>89</v>
      </c>
      <c r="BI3" s="36"/>
      <c r="BJ3" s="36">
        <v>0</v>
      </c>
      <c r="BK3" s="36"/>
      <c r="BL3" s="36"/>
      <c r="BM3" s="36"/>
      <c r="BN3" s="37"/>
    </row>
    <row r="4" spans="1:66" ht="68.25" customHeight="1" x14ac:dyDescent="0.35">
      <c r="A4" s="2" t="s">
        <v>107</v>
      </c>
      <c r="B4" s="3" t="s">
        <v>108</v>
      </c>
      <c r="C4" s="4" t="s">
        <v>117</v>
      </c>
      <c r="D4" s="4" t="s">
        <v>5</v>
      </c>
      <c r="E4" s="4" t="s">
        <v>118</v>
      </c>
      <c r="F4" s="5" t="s">
        <v>114</v>
      </c>
      <c r="G4" s="5" t="s">
        <v>88</v>
      </c>
      <c r="H4" s="5" t="s">
        <v>115</v>
      </c>
      <c r="I4" s="5" t="s">
        <v>9</v>
      </c>
      <c r="J4" s="5" t="s">
        <v>116</v>
      </c>
      <c r="K4" s="5" t="s">
        <v>11</v>
      </c>
      <c r="L4" s="5" t="s">
        <v>137</v>
      </c>
      <c r="M4" s="5" t="s">
        <v>13</v>
      </c>
      <c r="N4" s="6" t="s">
        <v>14</v>
      </c>
      <c r="O4" s="5" t="s">
        <v>120</v>
      </c>
      <c r="P4" s="5" t="s">
        <v>123</v>
      </c>
      <c r="Q4" s="5" t="s">
        <v>114</v>
      </c>
      <c r="R4" s="5" t="s">
        <v>88</v>
      </c>
      <c r="S4" s="5" t="s">
        <v>115</v>
      </c>
      <c r="T4" s="5" t="s">
        <v>9</v>
      </c>
      <c r="U4" s="5" t="s">
        <v>119</v>
      </c>
      <c r="V4" s="5" t="s">
        <v>11</v>
      </c>
      <c r="W4" s="5" t="s">
        <v>122</v>
      </c>
      <c r="X4" s="5" t="s">
        <v>16</v>
      </c>
      <c r="Y4" s="6" t="s">
        <v>17</v>
      </c>
      <c r="Z4" s="5" t="s">
        <v>121</v>
      </c>
      <c r="AA4" s="5" t="s">
        <v>139</v>
      </c>
      <c r="AB4" s="5" t="s">
        <v>114</v>
      </c>
      <c r="AC4" s="5" t="s">
        <v>88</v>
      </c>
      <c r="AD4" s="5" t="s">
        <v>115</v>
      </c>
      <c r="AE4" s="5" t="s">
        <v>9</v>
      </c>
      <c r="AF4" s="5" t="s">
        <v>124</v>
      </c>
      <c r="AG4" s="5" t="s">
        <v>11</v>
      </c>
      <c r="AH4" s="5" t="s">
        <v>125</v>
      </c>
      <c r="AI4" s="5" t="s">
        <v>20</v>
      </c>
      <c r="AJ4" s="6" t="s">
        <v>21</v>
      </c>
      <c r="AK4" s="5" t="s">
        <v>126</v>
      </c>
      <c r="AL4" s="5" t="s">
        <v>127</v>
      </c>
      <c r="AM4" s="5" t="s">
        <v>128</v>
      </c>
      <c r="AN4" s="5" t="s">
        <v>25</v>
      </c>
      <c r="AO4" s="5" t="s">
        <v>140</v>
      </c>
      <c r="AP4" s="5" t="s">
        <v>9</v>
      </c>
      <c r="AQ4" s="5" t="s">
        <v>129</v>
      </c>
      <c r="AR4" s="5" t="s">
        <v>27</v>
      </c>
      <c r="AS4" s="5" t="s">
        <v>132</v>
      </c>
      <c r="AT4" s="5" t="s">
        <v>28</v>
      </c>
      <c r="AU4" s="5" t="s">
        <v>131</v>
      </c>
      <c r="AV4" s="5" t="s">
        <v>29</v>
      </c>
      <c r="AW4" s="5" t="s">
        <v>141</v>
      </c>
      <c r="AX4" s="5" t="s">
        <v>30</v>
      </c>
      <c r="AY4" s="5" t="s">
        <v>142</v>
      </c>
      <c r="AZ4" s="5" t="s">
        <v>31</v>
      </c>
      <c r="BA4" s="5" t="s">
        <v>32</v>
      </c>
      <c r="BB4" s="6" t="s">
        <v>33</v>
      </c>
      <c r="BC4" s="5" t="s">
        <v>143</v>
      </c>
      <c r="BD4" s="5" t="s">
        <v>147</v>
      </c>
      <c r="BE4" s="38" t="s">
        <v>7</v>
      </c>
      <c r="BF4" s="39" t="s">
        <v>115</v>
      </c>
      <c r="BG4" s="39" t="s">
        <v>9</v>
      </c>
      <c r="BH4" s="39" t="s">
        <v>144</v>
      </c>
      <c r="BI4" s="39" t="s">
        <v>11</v>
      </c>
      <c r="BJ4" s="39" t="s">
        <v>145</v>
      </c>
      <c r="BK4" s="39" t="s">
        <v>20</v>
      </c>
      <c r="BL4" s="40" t="s">
        <v>21</v>
      </c>
      <c r="BM4" s="5" t="s">
        <v>146</v>
      </c>
      <c r="BN4" s="5" t="s">
        <v>148</v>
      </c>
    </row>
    <row r="5" spans="1:66" x14ac:dyDescent="0.35">
      <c r="A5" s="7" t="s">
        <v>56</v>
      </c>
      <c r="B5" s="7" t="s">
        <v>56</v>
      </c>
      <c r="C5" s="8">
        <f t="shared" ref="C5:C31" si="0">RANK(E5,$E$5:$E$31)</f>
        <v>1</v>
      </c>
      <c r="D5" s="9">
        <f t="shared" ref="D5:D31" si="1">RANK(E5,E$5:E$31,0)</f>
        <v>1</v>
      </c>
      <c r="E5" s="33">
        <f t="shared" ref="E5:E31" si="2">AVERAGE(N5,Y5,AJ5,BB5,BL5)</f>
        <v>59.14779756421126</v>
      </c>
      <c r="F5" s="10">
        <v>11</v>
      </c>
      <c r="G5" s="11">
        <f t="shared" ref="G5:G31" si="3">IF(100*(F$3-F5)/(F$3-F$2)&lt;0,0,100*(F$3-F5)/(F$3-F$2))</f>
        <v>41.176470588235297</v>
      </c>
      <c r="H5" s="12">
        <v>13.5</v>
      </c>
      <c r="I5" s="11">
        <f t="shared" ref="I5:I31" si="4">IF(100*(H$3-H5)/(H$3-H$2)&lt;0,0,100*(H$3-H5)/(H$3-H$2))</f>
        <v>86.934673366834176</v>
      </c>
      <c r="J5" s="12">
        <v>2.673297112608759</v>
      </c>
      <c r="K5" s="11">
        <f t="shared" ref="K5:K31" si="5">IF(100*(J$3-J5)/(J$3-J$2)&lt;0,0,100*(J$3-J5)/(J$3-J$2))</f>
        <v>98.663351443695603</v>
      </c>
      <c r="L5" s="10">
        <v>0</v>
      </c>
      <c r="M5" s="11">
        <f t="shared" ref="M5:M31" si="6">IF(100*(L$3-L5)/(L$3-L$2)&lt;0,0,100*(L$3-L5)/(L$3-L$2))</f>
        <v>100</v>
      </c>
      <c r="N5" s="13">
        <f t="shared" ref="N5:N31" si="7">ROUND(AVERAGE(G5,I5,K5,M5),5)</f>
        <v>81.693619999999996</v>
      </c>
      <c r="O5" s="33">
        <f t="shared" ref="O5:O31" si="8">AVERAGE(G5,I5,K5,M5)</f>
        <v>81.693623849691278</v>
      </c>
      <c r="P5" s="14">
        <f t="shared" ref="P5:P31" si="9">RANK(O5,O$5:O$31,0)</f>
        <v>14</v>
      </c>
      <c r="Q5" s="15">
        <v>18</v>
      </c>
      <c r="R5" s="11">
        <f t="shared" ref="R5:R31" si="10">IF(100*(Q$3-Q5)/(Q$3-Q$2)&lt;0,0,100*(Q$3-Q5)/(Q$3-Q$2))</f>
        <v>48</v>
      </c>
      <c r="S5" s="17">
        <v>382.5</v>
      </c>
      <c r="T5" s="11">
        <f t="shared" ref="T5:T31" si="11">IF(100*(S$3-S5)/(S$3-S$2)&lt;0,0,100*(S$3-S5)/(S$3-S$2))</f>
        <v>0</v>
      </c>
      <c r="U5" s="17">
        <v>1.1779835686866396</v>
      </c>
      <c r="V5" s="11">
        <f t="shared" ref="V5:V31" si="12">IF(100*(U$3-U5)/(U$3-U$2)&lt;0,0,100*(U$3-U5)/(U$3-U$2))</f>
        <v>94.110082156566804</v>
      </c>
      <c r="W5" s="15">
        <v>8</v>
      </c>
      <c r="X5" s="11">
        <f t="shared" ref="X5:X31" si="13">IF(100*(W$3-W5)/(W$3-W$2)&lt;0,0,100*(W$3-W5)/(W$3-W$2))</f>
        <v>53.333333333333336</v>
      </c>
      <c r="Y5" s="16">
        <f t="shared" ref="Y5:Y31" si="14">AVERAGE(R5,T5,V5,X5)</f>
        <v>48.86085387247504</v>
      </c>
      <c r="Z5" s="33">
        <f t="shared" ref="Z5:Z31" si="15">AVERAGE(R5,T5,V5,X5)</f>
        <v>48.86085387247504</v>
      </c>
      <c r="AA5" s="14">
        <f t="shared" ref="AA5:AA31" si="16">RANK(Z5,Z$5:Z$31,0)</f>
        <v>15</v>
      </c>
      <c r="AB5" s="15">
        <v>8</v>
      </c>
      <c r="AC5" s="11">
        <f t="shared" ref="AC5:AC31" si="17">IF(100*(AB$3-AB5)/(AB$3-AB$2)&lt;0,0,100*(AB$3-AB5)/(AB$3-AB$2))</f>
        <v>41.666666666666664</v>
      </c>
      <c r="AD5" s="15">
        <v>21</v>
      </c>
      <c r="AE5" s="11">
        <f t="shared" ref="AE5:AE31" si="18">IF(100*(AD$3-AD5)/(AD$3-AD$2)&lt;0,0,100*(AD$3-AD5)/(AD$3-AD$2))</f>
        <v>90.430622009569376</v>
      </c>
      <c r="AF5" s="17">
        <v>3.5593253513039005</v>
      </c>
      <c r="AG5" s="11">
        <f t="shared" ref="AG5:AG31" si="19">IF(100*(AF$3-AF5)/(AF$3-AF$2)&lt;0,0,100*(AF$3-AF5)/(AF$3-AF$2))</f>
        <v>76.271164324640665</v>
      </c>
      <c r="AH5" s="17">
        <v>16.5</v>
      </c>
      <c r="AI5" s="11">
        <f t="shared" ref="AI5:AI31" si="20">100*(AH5-AH$3)/(AH$2-AH$3)</f>
        <v>55</v>
      </c>
      <c r="AJ5" s="16">
        <f t="shared" ref="AJ5:AJ31" si="21">SUM(AC5,AE5,AG5,AI5)/4</f>
        <v>65.842113250219171</v>
      </c>
      <c r="AK5" s="33">
        <f t="shared" ref="AK5:AK31" si="22">AJ5</f>
        <v>65.842113250219171</v>
      </c>
      <c r="AL5" s="14">
        <f t="shared" ref="AL5:AL31" si="23">RANK(AK5,AK$5:AK$31,0)</f>
        <v>1</v>
      </c>
      <c r="AM5" s="15">
        <v>10</v>
      </c>
      <c r="AN5" s="11">
        <f t="shared" ref="AN5:AN31" si="24">IF(100*(AM$3-AM5)/(AM$3-AM$2)&lt;0,0,100*(AM$3-AM5)/(AM$3-AM$2))</f>
        <v>88.333333333333329</v>
      </c>
      <c r="AO5" s="15">
        <v>1501</v>
      </c>
      <c r="AP5" s="11">
        <f t="shared" ref="AP5:AP31" si="25">IF(100*(AO$3-AO5)/(AO$3-AO$2)&lt;0,0,100*(AO$3-AO5)/(AO$3-AO$2))</f>
        <v>0</v>
      </c>
      <c r="AQ5" s="17">
        <v>65.782070169122292</v>
      </c>
      <c r="AR5" s="11">
        <f t="shared" ref="AR5:AR31" si="26">IF((((AQ$3-AQ5)/(AQ$3-AQ$2))^0.8)*100&lt;0,0,(((AQ$3-AQ5)/(AQ$3-AQ$2))^0.8)*100)</f>
        <v>39.651203078022874</v>
      </c>
      <c r="AS5" s="30" t="s">
        <v>130</v>
      </c>
      <c r="AT5" s="43">
        <f>IF(AS5="NO VAT","No VAT",(IF(AS5="Não há restituição",0,(IF(AS5&gt;AS$3,0,IF(AS5&lt;AS$3,((AS$3-AS5)/AS$3))))))*100)</f>
        <v>0</v>
      </c>
      <c r="AU5" s="30" t="s">
        <v>130</v>
      </c>
      <c r="AV5" s="43">
        <f>IF(AU5="NO VAT","No VAT",(IF(AU5="Não há restituição",0,(IF(AU5&gt;AU$3,0,IF(AU5&lt;AU$3,((AU$3-AU5)/AU$3))))))*100)</f>
        <v>0</v>
      </c>
      <c r="AW5" s="17">
        <v>39</v>
      </c>
      <c r="AX5" s="11">
        <f t="shared" ref="AX5:AX31" si="27">IF(100*(AW$3-AW5)/(AW$3-AW$2)&lt;0,0,100*(AW$3-AW5)/(AW$3-AW$2))</f>
        <v>31.192660550458715</v>
      </c>
      <c r="AY5" s="17">
        <v>86.6</v>
      </c>
      <c r="AZ5" s="11">
        <f t="shared" ref="AZ5:AZ31" si="28">IF(100*(AY$3-AY5)/(AY$3-AY$2)&lt;0,0,100*(AY$3-AY5)/(AY$3-AY$2))</f>
        <v>0</v>
      </c>
      <c r="BA5" s="11">
        <f t="shared" ref="BA5:BA31" si="29">AVERAGE(AT5,AV5,AX5,AZ5)</f>
        <v>7.7981651376146788</v>
      </c>
      <c r="BB5" s="31">
        <f t="shared" ref="BB5:BB21" si="30">ROUND(AVERAGE(AN5,AP5,AR5,BA5),5)</f>
        <v>33.945680000000003</v>
      </c>
      <c r="BC5" s="33">
        <f t="shared" ref="BC5:BC31" si="31">BB5</f>
        <v>33.945680000000003</v>
      </c>
      <c r="BD5" s="14">
        <f t="shared" ref="BD5:BD31" si="32">RANK(BB5,$BB$5:$BB$31)</f>
        <v>19</v>
      </c>
      <c r="BE5" s="11" t="e">
        <f>100*(#REF!-#REF!)/(#REF!-#REF!)</f>
        <v>#REF!</v>
      </c>
      <c r="BF5" s="15">
        <v>731</v>
      </c>
      <c r="BG5" s="11">
        <f t="shared" ref="BG5:BG29" si="33">100*(BF$3-BF5)/(BF$3-BF$2)</f>
        <v>49.918032786885249</v>
      </c>
      <c r="BH5" s="17">
        <v>20.700188156120412</v>
      </c>
      <c r="BI5" s="11">
        <f t="shared" ref="BI5:BI31" si="34">100*(BH$3-BH5)/(BH$3-BH$2)</f>
        <v>76.827684863756545</v>
      </c>
      <c r="BJ5" s="17">
        <v>12.5</v>
      </c>
      <c r="BK5" s="11">
        <f t="shared" ref="BK5:BK31" si="35">100*(BJ5-BJ$3)/(BJ$2-BJ$3)</f>
        <v>69.444444444444443</v>
      </c>
      <c r="BL5" s="16">
        <f t="shared" ref="BL5:BL31" si="36">AVERAGE(BG5,BI5,BK5)</f>
        <v>65.396720698362074</v>
      </c>
      <c r="BM5" s="33">
        <f t="shared" ref="BM5:BM31" si="37">BL5</f>
        <v>65.396720698362074</v>
      </c>
      <c r="BN5" s="14">
        <f t="shared" ref="BN5:BN31" si="38">RANK(BM5,BM$5:BM$31,0)</f>
        <v>3</v>
      </c>
    </row>
    <row r="6" spans="1:66" x14ac:dyDescent="0.35">
      <c r="A6" s="7" t="s">
        <v>44</v>
      </c>
      <c r="B6" s="7" t="s">
        <v>71</v>
      </c>
      <c r="C6" s="8">
        <f t="shared" si="0"/>
        <v>2</v>
      </c>
      <c r="D6" s="9">
        <f t="shared" si="1"/>
        <v>2</v>
      </c>
      <c r="E6" s="33">
        <f t="shared" si="2"/>
        <v>58.333949853888342</v>
      </c>
      <c r="F6" s="10">
        <v>11</v>
      </c>
      <c r="G6" s="11">
        <f t="shared" si="3"/>
        <v>41.176470588235297</v>
      </c>
      <c r="H6" s="12">
        <v>9.5</v>
      </c>
      <c r="I6" s="11">
        <f t="shared" si="4"/>
        <v>90.954773869346738</v>
      </c>
      <c r="J6" s="12">
        <v>7.98990563470079</v>
      </c>
      <c r="K6" s="11">
        <f t="shared" si="5"/>
        <v>96.005047182649619</v>
      </c>
      <c r="L6" s="10">
        <v>0</v>
      </c>
      <c r="M6" s="11">
        <f t="shared" si="6"/>
        <v>100</v>
      </c>
      <c r="N6" s="20">
        <f t="shared" si="7"/>
        <v>82.03407</v>
      </c>
      <c r="O6" s="33">
        <f t="shared" si="8"/>
        <v>82.034072910057915</v>
      </c>
      <c r="P6" s="14">
        <f t="shared" si="9"/>
        <v>12</v>
      </c>
      <c r="Q6" s="15">
        <v>23</v>
      </c>
      <c r="R6" s="11">
        <f t="shared" si="10"/>
        <v>28</v>
      </c>
      <c r="S6" s="17">
        <v>187.5</v>
      </c>
      <c r="T6" s="11">
        <f t="shared" si="11"/>
        <v>53.45821325648415</v>
      </c>
      <c r="U6" s="17">
        <v>1.6464101515396217</v>
      </c>
      <c r="V6" s="11">
        <f t="shared" si="12"/>
        <v>91.767949242301881</v>
      </c>
      <c r="W6" s="15">
        <v>11</v>
      </c>
      <c r="X6" s="11">
        <f t="shared" si="13"/>
        <v>73.333333333333329</v>
      </c>
      <c r="Y6" s="16">
        <f t="shared" si="14"/>
        <v>61.639873958029838</v>
      </c>
      <c r="Z6" s="33">
        <f t="shared" si="15"/>
        <v>61.639873958029838</v>
      </c>
      <c r="AA6" s="14">
        <f t="shared" si="16"/>
        <v>3</v>
      </c>
      <c r="AB6" s="15">
        <v>14</v>
      </c>
      <c r="AC6" s="11">
        <f t="shared" si="17"/>
        <v>0</v>
      </c>
      <c r="AD6" s="17">
        <v>27.5</v>
      </c>
      <c r="AE6" s="11">
        <f t="shared" si="18"/>
        <v>87.320574162679421</v>
      </c>
      <c r="AF6" s="17">
        <v>3.6445898773386505</v>
      </c>
      <c r="AG6" s="11">
        <f t="shared" si="19"/>
        <v>75.702734151075674</v>
      </c>
      <c r="AH6" s="17">
        <v>15</v>
      </c>
      <c r="AI6" s="11">
        <f t="shared" si="20"/>
        <v>50</v>
      </c>
      <c r="AJ6" s="16">
        <f t="shared" si="21"/>
        <v>53.25582707843877</v>
      </c>
      <c r="AK6" s="33">
        <f t="shared" si="22"/>
        <v>53.25582707843877</v>
      </c>
      <c r="AL6" s="14">
        <f t="shared" si="23"/>
        <v>12</v>
      </c>
      <c r="AM6" s="15">
        <v>10</v>
      </c>
      <c r="AN6" s="11">
        <f t="shared" si="24"/>
        <v>88.333333333333329</v>
      </c>
      <c r="AO6" s="15">
        <v>1501</v>
      </c>
      <c r="AP6" s="11">
        <f t="shared" si="25"/>
        <v>0</v>
      </c>
      <c r="AQ6" s="17">
        <v>65.588200948808804</v>
      </c>
      <c r="AR6" s="11">
        <f t="shared" si="26"/>
        <v>39.988409428266657</v>
      </c>
      <c r="AS6" s="30" t="s">
        <v>130</v>
      </c>
      <c r="AT6" s="43">
        <f t="shared" ref="AT6:AT31" si="39">IF(AS6="NO VAT","No VAT",(IF(AS6="Não há restituição",0,(IF(AS6&gt;AS$3,0,IF(AS6&lt;AS$3,((AS$3-AS6)/AS$3))))))*100)</f>
        <v>0</v>
      </c>
      <c r="AU6" s="30" t="s">
        <v>130</v>
      </c>
      <c r="AV6" s="43">
        <f t="shared" ref="AV6:AV31" si="40">IF(AU6="NO VAT","No VAT",(IF(AU6="Não há restituição",0,(IF(AU6&gt;AU$3,0,IF(AU6&lt;AU$3,((AU$3-AU6)/AU$3))))))*100)</f>
        <v>0</v>
      </c>
      <c r="AW6" s="17">
        <v>39</v>
      </c>
      <c r="AX6" s="11">
        <f t="shared" si="27"/>
        <v>31.192660550458715</v>
      </c>
      <c r="AY6" s="17">
        <v>86.6</v>
      </c>
      <c r="AZ6" s="11">
        <f t="shared" si="28"/>
        <v>0</v>
      </c>
      <c r="BA6" s="11">
        <f t="shared" si="29"/>
        <v>7.7981651376146788</v>
      </c>
      <c r="BB6" s="31">
        <f t="shared" si="30"/>
        <v>34.029980000000002</v>
      </c>
      <c r="BC6" s="33">
        <f t="shared" si="31"/>
        <v>34.029980000000002</v>
      </c>
      <c r="BD6" s="14">
        <f t="shared" si="32"/>
        <v>17</v>
      </c>
      <c r="BE6" s="11">
        <v>0</v>
      </c>
      <c r="BF6" s="15">
        <v>798</v>
      </c>
      <c r="BG6" s="11">
        <f t="shared" si="33"/>
        <v>44.42622950819672</v>
      </c>
      <c r="BH6" s="17">
        <v>23.378574967669742</v>
      </c>
      <c r="BI6" s="11">
        <f t="shared" si="34"/>
        <v>73.814876301833806</v>
      </c>
      <c r="BJ6" s="17">
        <v>11.5</v>
      </c>
      <c r="BK6" s="11">
        <f t="shared" si="35"/>
        <v>63.888888888888886</v>
      </c>
      <c r="BL6" s="16">
        <f t="shared" si="36"/>
        <v>60.709998232973135</v>
      </c>
      <c r="BM6" s="33">
        <f t="shared" si="37"/>
        <v>60.709998232973135</v>
      </c>
      <c r="BN6" s="14">
        <f t="shared" si="38"/>
        <v>8</v>
      </c>
    </row>
    <row r="7" spans="1:66" x14ac:dyDescent="0.35">
      <c r="A7" s="7" t="s">
        <v>54</v>
      </c>
      <c r="B7" s="7" t="s">
        <v>80</v>
      </c>
      <c r="C7" s="8">
        <f t="shared" si="0"/>
        <v>3</v>
      </c>
      <c r="D7" s="9">
        <f t="shared" si="1"/>
        <v>3</v>
      </c>
      <c r="E7" s="33">
        <f t="shared" si="2"/>
        <v>58.301298459698977</v>
      </c>
      <c r="F7" s="10">
        <v>13</v>
      </c>
      <c r="G7" s="11">
        <f t="shared" si="3"/>
        <v>29.411764705882351</v>
      </c>
      <c r="H7" s="12">
        <v>17.5</v>
      </c>
      <c r="I7" s="11">
        <f t="shared" si="4"/>
        <v>82.914572864321613</v>
      </c>
      <c r="J7" s="12">
        <v>9.1164601385786384</v>
      </c>
      <c r="K7" s="11">
        <f t="shared" si="5"/>
        <v>95.441769930710677</v>
      </c>
      <c r="L7" s="10">
        <v>0</v>
      </c>
      <c r="M7" s="11">
        <f t="shared" si="6"/>
        <v>100</v>
      </c>
      <c r="N7" s="13">
        <f t="shared" si="7"/>
        <v>76.942030000000003</v>
      </c>
      <c r="O7" s="33">
        <f t="shared" si="8"/>
        <v>76.942026875228663</v>
      </c>
      <c r="P7" s="14">
        <f t="shared" si="9"/>
        <v>25</v>
      </c>
      <c r="Q7" s="15">
        <v>19</v>
      </c>
      <c r="R7" s="11">
        <f t="shared" si="10"/>
        <v>44</v>
      </c>
      <c r="S7" s="17">
        <v>179.5</v>
      </c>
      <c r="T7" s="11">
        <f t="shared" si="11"/>
        <v>55.763688760806915</v>
      </c>
      <c r="U7" s="17">
        <v>1.0258521193315802</v>
      </c>
      <c r="V7" s="11">
        <f t="shared" si="12"/>
        <v>94.870739403342085</v>
      </c>
      <c r="W7" s="15">
        <v>9</v>
      </c>
      <c r="X7" s="11">
        <f t="shared" si="13"/>
        <v>60</v>
      </c>
      <c r="Y7" s="16">
        <f t="shared" si="14"/>
        <v>63.65860704103725</v>
      </c>
      <c r="Z7" s="33">
        <f t="shared" si="15"/>
        <v>63.65860704103725</v>
      </c>
      <c r="AA7" s="14">
        <f t="shared" si="16"/>
        <v>1</v>
      </c>
      <c r="AB7" s="15">
        <v>16</v>
      </c>
      <c r="AC7" s="11">
        <f t="shared" si="17"/>
        <v>0</v>
      </c>
      <c r="AD7" s="15">
        <v>38</v>
      </c>
      <c r="AE7" s="11">
        <f t="shared" si="18"/>
        <v>82.296650717703344</v>
      </c>
      <c r="AF7" s="17">
        <v>1.8670978798770994</v>
      </c>
      <c r="AG7" s="11">
        <f t="shared" si="19"/>
        <v>87.552680800819331</v>
      </c>
      <c r="AH7" s="17">
        <v>13</v>
      </c>
      <c r="AI7" s="11">
        <f t="shared" si="20"/>
        <v>43.333333333333336</v>
      </c>
      <c r="AJ7" s="16">
        <f t="shared" si="21"/>
        <v>53.295666212964001</v>
      </c>
      <c r="AK7" s="33">
        <f t="shared" si="22"/>
        <v>53.295666212964001</v>
      </c>
      <c r="AL7" s="14">
        <f t="shared" si="23"/>
        <v>11</v>
      </c>
      <c r="AM7" s="15">
        <v>11</v>
      </c>
      <c r="AN7" s="11">
        <f t="shared" si="24"/>
        <v>86.666666666666671</v>
      </c>
      <c r="AO7" s="15">
        <v>1501</v>
      </c>
      <c r="AP7" s="11">
        <f t="shared" si="25"/>
        <v>0</v>
      </c>
      <c r="AQ7" s="17">
        <v>64.697579746142537</v>
      </c>
      <c r="AR7" s="11">
        <f t="shared" si="26"/>
        <v>41.528530384151679</v>
      </c>
      <c r="AS7" s="30" t="s">
        <v>130</v>
      </c>
      <c r="AT7" s="43">
        <f t="shared" si="39"/>
        <v>0</v>
      </c>
      <c r="AU7" s="30" t="s">
        <v>130</v>
      </c>
      <c r="AV7" s="43">
        <f t="shared" si="40"/>
        <v>0</v>
      </c>
      <c r="AW7" s="17">
        <v>39</v>
      </c>
      <c r="AX7" s="11">
        <f t="shared" si="27"/>
        <v>31.192660550458715</v>
      </c>
      <c r="AY7" s="17">
        <v>86.6</v>
      </c>
      <c r="AZ7" s="11">
        <f t="shared" si="28"/>
        <v>0</v>
      </c>
      <c r="BA7" s="11">
        <f t="shared" si="29"/>
        <v>7.7981651376146788</v>
      </c>
      <c r="BB7" s="31">
        <f t="shared" si="30"/>
        <v>33.998339999999999</v>
      </c>
      <c r="BC7" s="33">
        <f t="shared" si="31"/>
        <v>33.998339999999999</v>
      </c>
      <c r="BD7" s="14">
        <f t="shared" si="32"/>
        <v>18</v>
      </c>
      <c r="BE7" s="11">
        <v>0</v>
      </c>
      <c r="BF7" s="15">
        <v>787</v>
      </c>
      <c r="BG7" s="11">
        <f t="shared" si="33"/>
        <v>45.327868852459019</v>
      </c>
      <c r="BH7" s="17">
        <v>21.379785119282651</v>
      </c>
      <c r="BI7" s="11">
        <f t="shared" si="34"/>
        <v>76.063233836577453</v>
      </c>
      <c r="BJ7" s="17">
        <v>12.5</v>
      </c>
      <c r="BK7" s="11">
        <f t="shared" si="35"/>
        <v>69.444444444444443</v>
      </c>
      <c r="BL7" s="16">
        <f t="shared" si="36"/>
        <v>63.611849044493646</v>
      </c>
      <c r="BM7" s="33">
        <f t="shared" si="37"/>
        <v>63.611849044493646</v>
      </c>
      <c r="BN7" s="14">
        <f t="shared" si="38"/>
        <v>5</v>
      </c>
    </row>
    <row r="8" spans="1:66" x14ac:dyDescent="0.35">
      <c r="A8" s="7" t="s">
        <v>47</v>
      </c>
      <c r="B8" s="7" t="s">
        <v>74</v>
      </c>
      <c r="C8" s="8">
        <f t="shared" si="0"/>
        <v>4</v>
      </c>
      <c r="D8" s="9">
        <f t="shared" si="1"/>
        <v>4</v>
      </c>
      <c r="E8" s="33">
        <f t="shared" si="2"/>
        <v>57.316376639632132</v>
      </c>
      <c r="F8" s="10">
        <v>9</v>
      </c>
      <c r="G8" s="11">
        <f t="shared" si="3"/>
        <v>52.941176470588232</v>
      </c>
      <c r="H8" s="10">
        <v>12</v>
      </c>
      <c r="I8" s="11">
        <f t="shared" si="4"/>
        <v>88.442211055276388</v>
      </c>
      <c r="J8" s="12">
        <v>6.4658613669812048</v>
      </c>
      <c r="K8" s="11">
        <f t="shared" si="5"/>
        <v>96.767069316509392</v>
      </c>
      <c r="L8" s="10">
        <v>0</v>
      </c>
      <c r="M8" s="11">
        <f t="shared" si="6"/>
        <v>100</v>
      </c>
      <c r="N8" s="13">
        <f t="shared" si="7"/>
        <v>84.537610000000001</v>
      </c>
      <c r="O8" s="33">
        <f t="shared" si="8"/>
        <v>84.537614210593503</v>
      </c>
      <c r="P8" s="14">
        <f t="shared" si="9"/>
        <v>2</v>
      </c>
      <c r="Q8" s="15">
        <v>23</v>
      </c>
      <c r="R8" s="11">
        <f t="shared" si="10"/>
        <v>28</v>
      </c>
      <c r="S8" s="15">
        <v>214</v>
      </c>
      <c r="T8" s="11">
        <f t="shared" si="11"/>
        <v>45.821325648414984</v>
      </c>
      <c r="U8" s="17">
        <v>0.79415101290998924</v>
      </c>
      <c r="V8" s="11">
        <f t="shared" si="12"/>
        <v>96.029244935450066</v>
      </c>
      <c r="W8" s="15">
        <v>9</v>
      </c>
      <c r="X8" s="11">
        <f t="shared" si="13"/>
        <v>60</v>
      </c>
      <c r="Y8" s="16">
        <f t="shared" si="14"/>
        <v>57.462642645966262</v>
      </c>
      <c r="Z8" s="33">
        <f t="shared" si="15"/>
        <v>57.462642645966262</v>
      </c>
      <c r="AA8" s="14">
        <f t="shared" si="16"/>
        <v>7</v>
      </c>
      <c r="AB8" s="15">
        <v>16</v>
      </c>
      <c r="AC8" s="11">
        <f t="shared" si="17"/>
        <v>0</v>
      </c>
      <c r="AD8" s="15">
        <v>53</v>
      </c>
      <c r="AE8" s="11">
        <f t="shared" si="18"/>
        <v>75.119617224880386</v>
      </c>
      <c r="AF8" s="17">
        <v>3.0297537329906001</v>
      </c>
      <c r="AG8" s="11">
        <f t="shared" si="19"/>
        <v>79.801641780062681</v>
      </c>
      <c r="AH8" s="17">
        <v>16.5</v>
      </c>
      <c r="AI8" s="11">
        <f t="shared" si="20"/>
        <v>55</v>
      </c>
      <c r="AJ8" s="16">
        <f t="shared" si="21"/>
        <v>52.480314751235767</v>
      </c>
      <c r="AK8" s="33">
        <f t="shared" si="22"/>
        <v>52.480314751235767</v>
      </c>
      <c r="AL8" s="14">
        <f t="shared" si="23"/>
        <v>14</v>
      </c>
      <c r="AM8" s="15">
        <v>9</v>
      </c>
      <c r="AN8" s="11">
        <f t="shared" si="24"/>
        <v>90</v>
      </c>
      <c r="AO8" s="15">
        <v>1483</v>
      </c>
      <c r="AP8" s="11">
        <f t="shared" si="25"/>
        <v>0</v>
      </c>
      <c r="AQ8" s="17">
        <v>65.736785107080394</v>
      </c>
      <c r="AR8" s="11">
        <f t="shared" si="26"/>
        <v>39.730033606398798</v>
      </c>
      <c r="AS8" s="30" t="s">
        <v>130</v>
      </c>
      <c r="AT8" s="43">
        <f t="shared" si="39"/>
        <v>0</v>
      </c>
      <c r="AU8" s="30" t="s">
        <v>130</v>
      </c>
      <c r="AV8" s="43">
        <f t="shared" si="40"/>
        <v>0</v>
      </c>
      <c r="AW8" s="17">
        <v>39</v>
      </c>
      <c r="AX8" s="11">
        <f t="shared" si="27"/>
        <v>31.192660550458715</v>
      </c>
      <c r="AY8" s="17">
        <v>86.6</v>
      </c>
      <c r="AZ8" s="11">
        <f t="shared" si="28"/>
        <v>0</v>
      </c>
      <c r="BA8" s="11">
        <f t="shared" si="29"/>
        <v>7.7981651376146788</v>
      </c>
      <c r="BB8" s="31">
        <f t="shared" si="30"/>
        <v>34.38205</v>
      </c>
      <c r="BC8" s="33">
        <f t="shared" si="31"/>
        <v>34.38205</v>
      </c>
      <c r="BD8" s="14">
        <f t="shared" si="32"/>
        <v>4</v>
      </c>
      <c r="BE8" s="11">
        <v>0</v>
      </c>
      <c r="BF8" s="15">
        <v>919</v>
      </c>
      <c r="BG8" s="11">
        <f t="shared" si="33"/>
        <v>34.508196721311478</v>
      </c>
      <c r="BH8" s="17">
        <v>22.53772721631152</v>
      </c>
      <c r="BI8" s="11">
        <f t="shared" si="34"/>
        <v>74.760711792675451</v>
      </c>
      <c r="BJ8" s="17">
        <v>11.5</v>
      </c>
      <c r="BK8" s="11">
        <f t="shared" si="35"/>
        <v>63.888888888888886</v>
      </c>
      <c r="BL8" s="16">
        <f t="shared" si="36"/>
        <v>57.719265800958603</v>
      </c>
      <c r="BM8" s="33">
        <f t="shared" si="37"/>
        <v>57.719265800958603</v>
      </c>
      <c r="BN8" s="14">
        <f t="shared" si="38"/>
        <v>12</v>
      </c>
    </row>
    <row r="9" spans="1:66" x14ac:dyDescent="0.35">
      <c r="A9" s="7" t="s">
        <v>50</v>
      </c>
      <c r="B9" s="7" t="s">
        <v>50</v>
      </c>
      <c r="C9" s="8">
        <f t="shared" si="0"/>
        <v>5</v>
      </c>
      <c r="D9" s="9">
        <f t="shared" si="1"/>
        <v>5</v>
      </c>
      <c r="E9" s="33">
        <f t="shared" si="2"/>
        <v>57.07839092694303</v>
      </c>
      <c r="F9" s="10">
        <v>10</v>
      </c>
      <c r="G9" s="11">
        <f t="shared" si="3"/>
        <v>47.058823529411768</v>
      </c>
      <c r="H9" s="12">
        <v>12.5</v>
      </c>
      <c r="I9" s="11">
        <f t="shared" si="4"/>
        <v>87.939698492462313</v>
      </c>
      <c r="J9" s="12">
        <v>4.5834819736644183</v>
      </c>
      <c r="K9" s="11">
        <f t="shared" si="5"/>
        <v>97.70825901316779</v>
      </c>
      <c r="L9" s="10">
        <v>0</v>
      </c>
      <c r="M9" s="11">
        <f t="shared" si="6"/>
        <v>100</v>
      </c>
      <c r="N9" s="13">
        <f t="shared" si="7"/>
        <v>83.176699999999997</v>
      </c>
      <c r="O9" s="33">
        <f t="shared" si="8"/>
        <v>83.176695258760461</v>
      </c>
      <c r="P9" s="14">
        <f t="shared" si="9"/>
        <v>6</v>
      </c>
      <c r="Q9" s="15">
        <v>19</v>
      </c>
      <c r="R9" s="11">
        <f t="shared" si="10"/>
        <v>44</v>
      </c>
      <c r="S9" s="15">
        <v>267</v>
      </c>
      <c r="T9" s="11">
        <f t="shared" si="11"/>
        <v>30.547550432276658</v>
      </c>
      <c r="U9" s="17">
        <v>1.1362154721296494</v>
      </c>
      <c r="V9" s="11">
        <f t="shared" si="12"/>
        <v>94.318922639351754</v>
      </c>
      <c r="W9" s="15">
        <v>9</v>
      </c>
      <c r="X9" s="11">
        <f t="shared" si="13"/>
        <v>60</v>
      </c>
      <c r="Y9" s="16">
        <f t="shared" si="14"/>
        <v>57.216618267907108</v>
      </c>
      <c r="Z9" s="33">
        <f t="shared" si="15"/>
        <v>57.216618267907108</v>
      </c>
      <c r="AA9" s="14">
        <f t="shared" si="16"/>
        <v>8</v>
      </c>
      <c r="AB9" s="15">
        <v>11</v>
      </c>
      <c r="AC9" s="11">
        <f t="shared" si="17"/>
        <v>16.666666666666668</v>
      </c>
      <c r="AD9" s="17">
        <v>41.5</v>
      </c>
      <c r="AE9" s="11">
        <f t="shared" si="18"/>
        <v>80.622009569377994</v>
      </c>
      <c r="AF9" s="17">
        <v>3.6510974737868489</v>
      </c>
      <c r="AG9" s="11">
        <f t="shared" si="19"/>
        <v>75.659350174754337</v>
      </c>
      <c r="AH9" s="17">
        <v>17</v>
      </c>
      <c r="AI9" s="11">
        <f t="shared" si="20"/>
        <v>56.666666666666664</v>
      </c>
      <c r="AJ9" s="16">
        <f t="shared" si="21"/>
        <v>57.403673269366415</v>
      </c>
      <c r="AK9" s="33">
        <f t="shared" si="22"/>
        <v>57.403673269366415</v>
      </c>
      <c r="AL9" s="14">
        <f t="shared" si="23"/>
        <v>2</v>
      </c>
      <c r="AM9" s="15">
        <v>10</v>
      </c>
      <c r="AN9" s="11">
        <f t="shared" si="24"/>
        <v>88.333333333333329</v>
      </c>
      <c r="AO9" s="15">
        <v>1489</v>
      </c>
      <c r="AP9" s="11">
        <f t="shared" si="25"/>
        <v>0</v>
      </c>
      <c r="AQ9" s="17">
        <v>66.41225407866024</v>
      </c>
      <c r="AR9" s="11">
        <f t="shared" si="26"/>
        <v>38.550081046727982</v>
      </c>
      <c r="AS9" s="30" t="s">
        <v>130</v>
      </c>
      <c r="AT9" s="43">
        <f t="shared" si="39"/>
        <v>0</v>
      </c>
      <c r="AU9" s="30" t="s">
        <v>130</v>
      </c>
      <c r="AV9" s="43">
        <f t="shared" si="40"/>
        <v>0</v>
      </c>
      <c r="AW9" s="17">
        <v>39</v>
      </c>
      <c r="AX9" s="11">
        <f t="shared" si="27"/>
        <v>31.192660550458715</v>
      </c>
      <c r="AY9" s="17">
        <v>86.6</v>
      </c>
      <c r="AZ9" s="11">
        <f t="shared" si="28"/>
        <v>0</v>
      </c>
      <c r="BA9" s="11">
        <f t="shared" si="29"/>
        <v>7.7981651376146788</v>
      </c>
      <c r="BB9" s="31">
        <f t="shared" si="30"/>
        <v>33.670389999999998</v>
      </c>
      <c r="BC9" s="33">
        <f t="shared" si="31"/>
        <v>33.670389999999998</v>
      </c>
      <c r="BD9" s="14">
        <f t="shared" si="32"/>
        <v>25</v>
      </c>
      <c r="BE9" s="11" t="e">
        <f>100*(#REF!-#REF!)/(#REF!-#REF!)</f>
        <v>#REF!</v>
      </c>
      <c r="BF9" s="15">
        <v>1085</v>
      </c>
      <c r="BG9" s="11">
        <f t="shared" si="33"/>
        <v>20.901639344262296</v>
      </c>
      <c r="BH9" s="17">
        <v>25.500832037283477</v>
      </c>
      <c r="BI9" s="11">
        <f t="shared" si="34"/>
        <v>71.427635503618134</v>
      </c>
      <c r="BJ9" s="17">
        <v>12.5</v>
      </c>
      <c r="BK9" s="11">
        <f t="shared" si="35"/>
        <v>69.444444444444443</v>
      </c>
      <c r="BL9" s="16">
        <f t="shared" si="36"/>
        <v>53.924573097441623</v>
      </c>
      <c r="BM9" s="33">
        <f t="shared" si="37"/>
        <v>53.924573097441623</v>
      </c>
      <c r="BN9" s="14">
        <f t="shared" si="38"/>
        <v>18</v>
      </c>
    </row>
    <row r="10" spans="1:66" x14ac:dyDescent="0.35">
      <c r="A10" s="7" t="s">
        <v>58</v>
      </c>
      <c r="B10" s="7" t="s">
        <v>83</v>
      </c>
      <c r="C10" s="8">
        <f t="shared" si="0"/>
        <v>6</v>
      </c>
      <c r="D10" s="9">
        <f t="shared" si="1"/>
        <v>6</v>
      </c>
      <c r="E10" s="33">
        <f t="shared" si="2"/>
        <v>56.753408820821242</v>
      </c>
      <c r="F10" s="10">
        <v>12</v>
      </c>
      <c r="G10" s="11">
        <f t="shared" si="3"/>
        <v>35.294117647058826</v>
      </c>
      <c r="H10" s="10">
        <v>21</v>
      </c>
      <c r="I10" s="11">
        <f t="shared" si="4"/>
        <v>79.396984924623112</v>
      </c>
      <c r="J10" s="12">
        <v>6.8987426230577036</v>
      </c>
      <c r="K10" s="11">
        <f t="shared" si="5"/>
        <v>96.55062868847115</v>
      </c>
      <c r="L10" s="10">
        <v>0</v>
      </c>
      <c r="M10" s="11">
        <f t="shared" si="6"/>
        <v>100</v>
      </c>
      <c r="N10" s="13">
        <f t="shared" si="7"/>
        <v>77.810429999999997</v>
      </c>
      <c r="O10" s="33">
        <f t="shared" si="8"/>
        <v>77.810432815038268</v>
      </c>
      <c r="P10" s="14">
        <f t="shared" si="9"/>
        <v>23</v>
      </c>
      <c r="Q10" s="15">
        <v>22</v>
      </c>
      <c r="R10" s="11">
        <f t="shared" si="10"/>
        <v>32</v>
      </c>
      <c r="S10" s="17">
        <v>199.5</v>
      </c>
      <c r="T10" s="11">
        <f t="shared" si="11"/>
        <v>50</v>
      </c>
      <c r="U10" s="17">
        <v>0.97795396066453055</v>
      </c>
      <c r="V10" s="11">
        <f t="shared" si="12"/>
        <v>95.11023019667735</v>
      </c>
      <c r="W10" s="15">
        <v>9</v>
      </c>
      <c r="X10" s="11">
        <f t="shared" si="13"/>
        <v>60</v>
      </c>
      <c r="Y10" s="16">
        <f t="shared" si="14"/>
        <v>59.277557549169337</v>
      </c>
      <c r="Z10" s="33">
        <f t="shared" si="15"/>
        <v>59.277557549169337</v>
      </c>
      <c r="AA10" s="14">
        <f t="shared" si="16"/>
        <v>5</v>
      </c>
      <c r="AB10" s="15">
        <v>16</v>
      </c>
      <c r="AC10" s="11">
        <f t="shared" si="17"/>
        <v>0</v>
      </c>
      <c r="AD10" s="17">
        <v>26.5</v>
      </c>
      <c r="AE10" s="11">
        <f t="shared" si="18"/>
        <v>87.799043062200951</v>
      </c>
      <c r="AF10" s="17">
        <v>2.7382193393608385</v>
      </c>
      <c r="AG10" s="11">
        <f t="shared" si="19"/>
        <v>81.745204404261074</v>
      </c>
      <c r="AH10" s="17">
        <v>12.5</v>
      </c>
      <c r="AI10" s="11">
        <f t="shared" si="20"/>
        <v>41.666666666666664</v>
      </c>
      <c r="AJ10" s="16">
        <f t="shared" si="21"/>
        <v>52.802728533282171</v>
      </c>
      <c r="AK10" s="33">
        <f t="shared" si="22"/>
        <v>52.802728533282171</v>
      </c>
      <c r="AL10" s="14">
        <f t="shared" si="23"/>
        <v>13</v>
      </c>
      <c r="AM10" s="15">
        <v>11</v>
      </c>
      <c r="AN10" s="11">
        <f t="shared" si="24"/>
        <v>86.666666666666671</v>
      </c>
      <c r="AO10" s="15">
        <v>1501</v>
      </c>
      <c r="AP10" s="11">
        <f t="shared" si="25"/>
        <v>0</v>
      </c>
      <c r="AQ10" s="17">
        <v>64.444979928709117</v>
      </c>
      <c r="AR10" s="11">
        <f t="shared" si="26"/>
        <v>41.962732628404886</v>
      </c>
      <c r="AS10" s="30" t="s">
        <v>130</v>
      </c>
      <c r="AT10" s="43">
        <f t="shared" si="39"/>
        <v>0</v>
      </c>
      <c r="AU10" s="30" t="s">
        <v>130</v>
      </c>
      <c r="AV10" s="43">
        <f t="shared" si="40"/>
        <v>0</v>
      </c>
      <c r="AW10" s="17">
        <v>39</v>
      </c>
      <c r="AX10" s="11">
        <f t="shared" si="27"/>
        <v>31.192660550458715</v>
      </c>
      <c r="AY10" s="17">
        <v>86.6</v>
      </c>
      <c r="AZ10" s="11">
        <f t="shared" si="28"/>
        <v>0</v>
      </c>
      <c r="BA10" s="11">
        <f t="shared" si="29"/>
        <v>7.7981651376146788</v>
      </c>
      <c r="BB10" s="31">
        <f t="shared" si="30"/>
        <v>34.10689</v>
      </c>
      <c r="BC10" s="33">
        <f t="shared" si="31"/>
        <v>34.10689</v>
      </c>
      <c r="BD10" s="14">
        <f t="shared" si="32"/>
        <v>15</v>
      </c>
      <c r="BE10" s="11">
        <v>0</v>
      </c>
      <c r="BF10" s="15">
        <v>811</v>
      </c>
      <c r="BG10" s="11">
        <f t="shared" si="33"/>
        <v>43.360655737704917</v>
      </c>
      <c r="BH10" s="17">
        <v>29.878642858177614</v>
      </c>
      <c r="BI10" s="11">
        <f t="shared" si="34"/>
        <v>66.503213882814833</v>
      </c>
      <c r="BJ10" s="17">
        <v>12.5</v>
      </c>
      <c r="BK10" s="11">
        <f t="shared" si="35"/>
        <v>69.444444444444443</v>
      </c>
      <c r="BL10" s="16">
        <f t="shared" si="36"/>
        <v>59.769438021654729</v>
      </c>
      <c r="BM10" s="33">
        <f t="shared" si="37"/>
        <v>59.769438021654729</v>
      </c>
      <c r="BN10" s="14">
        <f t="shared" si="38"/>
        <v>9</v>
      </c>
    </row>
    <row r="11" spans="1:66" x14ac:dyDescent="0.35">
      <c r="A11" s="7" t="s">
        <v>43</v>
      </c>
      <c r="B11" s="7" t="s">
        <v>70</v>
      </c>
      <c r="C11" s="8">
        <f t="shared" si="0"/>
        <v>7</v>
      </c>
      <c r="D11" s="9">
        <f t="shared" si="1"/>
        <v>7</v>
      </c>
      <c r="E11" s="33">
        <f t="shared" si="2"/>
        <v>56.683966400540569</v>
      </c>
      <c r="F11" s="10">
        <v>13</v>
      </c>
      <c r="G11" s="11">
        <f t="shared" si="3"/>
        <v>29.411764705882351</v>
      </c>
      <c r="H11" s="12">
        <v>17.5</v>
      </c>
      <c r="I11" s="11">
        <f t="shared" si="4"/>
        <v>82.914572864321613</v>
      </c>
      <c r="J11" s="12">
        <v>2.0012768874826858</v>
      </c>
      <c r="K11" s="11">
        <f t="shared" si="5"/>
        <v>98.999361556258663</v>
      </c>
      <c r="L11" s="10">
        <v>0</v>
      </c>
      <c r="M11" s="11">
        <f t="shared" si="6"/>
        <v>100</v>
      </c>
      <c r="N11" s="13">
        <f t="shared" si="7"/>
        <v>77.831419999999994</v>
      </c>
      <c r="O11" s="33">
        <f t="shared" si="8"/>
        <v>77.831424781615652</v>
      </c>
      <c r="P11" s="14">
        <f t="shared" si="9"/>
        <v>22</v>
      </c>
      <c r="Q11" s="15">
        <v>18</v>
      </c>
      <c r="R11" s="11">
        <f t="shared" si="10"/>
        <v>48</v>
      </c>
      <c r="S11" s="15">
        <v>203</v>
      </c>
      <c r="T11" s="11">
        <f t="shared" si="11"/>
        <v>48.991354466858787</v>
      </c>
      <c r="U11" s="17">
        <v>1.5115311501798532</v>
      </c>
      <c r="V11" s="11">
        <f t="shared" si="12"/>
        <v>92.442344249100728</v>
      </c>
      <c r="W11" s="15">
        <v>9</v>
      </c>
      <c r="X11" s="11">
        <f t="shared" si="13"/>
        <v>60</v>
      </c>
      <c r="Y11" s="16">
        <f t="shared" si="14"/>
        <v>62.358424678989877</v>
      </c>
      <c r="Z11" s="33">
        <f t="shared" si="15"/>
        <v>62.358424678989877</v>
      </c>
      <c r="AA11" s="14">
        <f t="shared" si="16"/>
        <v>2</v>
      </c>
      <c r="AB11" s="15">
        <v>17</v>
      </c>
      <c r="AC11" s="11">
        <f t="shared" si="17"/>
        <v>0</v>
      </c>
      <c r="AD11" s="17">
        <v>29.5</v>
      </c>
      <c r="AE11" s="11">
        <f t="shared" si="18"/>
        <v>86.36363636363636</v>
      </c>
      <c r="AF11" s="17">
        <v>2.9026747932355192</v>
      </c>
      <c r="AG11" s="11">
        <f t="shared" si="19"/>
        <v>80.6488347117632</v>
      </c>
      <c r="AH11" s="17">
        <v>15.5</v>
      </c>
      <c r="AI11" s="11">
        <f t="shared" si="20"/>
        <v>51.666666666666664</v>
      </c>
      <c r="AJ11" s="16">
        <f t="shared" si="21"/>
        <v>54.669784435516554</v>
      </c>
      <c r="AK11" s="33">
        <f t="shared" si="22"/>
        <v>54.669784435516554</v>
      </c>
      <c r="AL11" s="14">
        <f t="shared" si="23"/>
        <v>6</v>
      </c>
      <c r="AM11" s="15">
        <v>10</v>
      </c>
      <c r="AN11" s="11">
        <f t="shared" si="24"/>
        <v>88.333333333333329</v>
      </c>
      <c r="AO11" s="15">
        <v>1483</v>
      </c>
      <c r="AP11" s="11">
        <f t="shared" si="25"/>
        <v>0</v>
      </c>
      <c r="AQ11" s="17">
        <v>64.954217044101554</v>
      </c>
      <c r="AR11" s="11">
        <f t="shared" si="26"/>
        <v>41.086222497438072</v>
      </c>
      <c r="AS11" s="30" t="s">
        <v>130</v>
      </c>
      <c r="AT11" s="43">
        <f t="shared" si="39"/>
        <v>0</v>
      </c>
      <c r="AU11" s="30" t="s">
        <v>130</v>
      </c>
      <c r="AV11" s="43">
        <f t="shared" si="40"/>
        <v>0</v>
      </c>
      <c r="AW11" s="17">
        <v>39</v>
      </c>
      <c r="AX11" s="11">
        <f t="shared" si="27"/>
        <v>31.192660550458715</v>
      </c>
      <c r="AY11" s="17">
        <v>86.6</v>
      </c>
      <c r="AZ11" s="11">
        <f t="shared" si="28"/>
        <v>0</v>
      </c>
      <c r="BA11" s="11">
        <f t="shared" si="29"/>
        <v>7.7981651376146788</v>
      </c>
      <c r="BB11" s="31">
        <f t="shared" si="30"/>
        <v>34.304430000000004</v>
      </c>
      <c r="BC11" s="33">
        <f t="shared" si="31"/>
        <v>34.304430000000004</v>
      </c>
      <c r="BD11" s="14">
        <f t="shared" si="32"/>
        <v>8</v>
      </c>
      <c r="BE11" s="11">
        <v>0</v>
      </c>
      <c r="BF11" s="15">
        <v>1095</v>
      </c>
      <c r="BG11" s="11">
        <f t="shared" si="33"/>
        <v>20.081967213114755</v>
      </c>
      <c r="BH11" s="17">
        <v>23.888833670750262</v>
      </c>
      <c r="BI11" s="11">
        <f t="shared" si="34"/>
        <v>73.240907007030074</v>
      </c>
      <c r="BJ11" s="17">
        <v>12.5</v>
      </c>
      <c r="BK11" s="11">
        <f t="shared" si="35"/>
        <v>69.444444444444443</v>
      </c>
      <c r="BL11" s="16">
        <f t="shared" si="36"/>
        <v>54.255772888196418</v>
      </c>
      <c r="BM11" s="33">
        <f t="shared" si="37"/>
        <v>54.255772888196418</v>
      </c>
      <c r="BN11" s="14">
        <f t="shared" si="38"/>
        <v>17</v>
      </c>
    </row>
    <row r="12" spans="1:66" x14ac:dyDescent="0.35">
      <c r="A12" s="7" t="s">
        <v>57</v>
      </c>
      <c r="B12" s="7" t="s">
        <v>82</v>
      </c>
      <c r="C12" s="8">
        <f t="shared" si="0"/>
        <v>8</v>
      </c>
      <c r="D12" s="9">
        <f t="shared" si="1"/>
        <v>8</v>
      </c>
      <c r="E12" s="33">
        <f t="shared" si="2"/>
        <v>56.329451411237528</v>
      </c>
      <c r="F12" s="21">
        <v>11</v>
      </c>
      <c r="G12" s="11">
        <f t="shared" si="3"/>
        <v>41.176470588235297</v>
      </c>
      <c r="H12" s="21">
        <v>14</v>
      </c>
      <c r="I12" s="11">
        <f t="shared" si="4"/>
        <v>86.4321608040201</v>
      </c>
      <c r="J12" s="23">
        <v>3.2971132293239402</v>
      </c>
      <c r="K12" s="11">
        <f t="shared" si="5"/>
        <v>98.35144338533803</v>
      </c>
      <c r="L12" s="21">
        <v>0</v>
      </c>
      <c r="M12" s="11">
        <f t="shared" si="6"/>
        <v>100</v>
      </c>
      <c r="N12" s="13">
        <f t="shared" si="7"/>
        <v>81.490020000000001</v>
      </c>
      <c r="O12" s="33">
        <f t="shared" si="8"/>
        <v>81.490018694398358</v>
      </c>
      <c r="P12" s="14">
        <f t="shared" si="9"/>
        <v>15</v>
      </c>
      <c r="Q12" s="15">
        <v>23</v>
      </c>
      <c r="R12" s="11">
        <f t="shared" si="10"/>
        <v>28</v>
      </c>
      <c r="S12" s="15">
        <v>347</v>
      </c>
      <c r="T12" s="11">
        <f t="shared" si="11"/>
        <v>7.4927953890489913</v>
      </c>
      <c r="U12" s="17">
        <v>1.4003556316260062</v>
      </c>
      <c r="V12" s="11">
        <f t="shared" si="12"/>
        <v>92.998221841869977</v>
      </c>
      <c r="W12" s="15">
        <v>8</v>
      </c>
      <c r="X12" s="11">
        <f t="shared" si="13"/>
        <v>53.333333333333336</v>
      </c>
      <c r="Y12" s="16">
        <f t="shared" si="14"/>
        <v>45.456087641063078</v>
      </c>
      <c r="Z12" s="33">
        <f t="shared" si="15"/>
        <v>45.456087641063078</v>
      </c>
      <c r="AA12" s="14">
        <f t="shared" si="16"/>
        <v>24</v>
      </c>
      <c r="AB12" s="15">
        <v>15</v>
      </c>
      <c r="AC12" s="11">
        <f t="shared" si="17"/>
        <v>0</v>
      </c>
      <c r="AD12" s="15">
        <v>32</v>
      </c>
      <c r="AE12" s="11">
        <f t="shared" si="18"/>
        <v>85.167464114832541</v>
      </c>
      <c r="AF12" s="17">
        <v>3.2677549100616647</v>
      </c>
      <c r="AG12" s="11">
        <f t="shared" si="19"/>
        <v>78.21496726625557</v>
      </c>
      <c r="AH12" s="17">
        <v>12.5</v>
      </c>
      <c r="AI12" s="22">
        <f t="shared" si="20"/>
        <v>41.666666666666664</v>
      </c>
      <c r="AJ12" s="16">
        <f t="shared" si="21"/>
        <v>51.262274511938692</v>
      </c>
      <c r="AK12" s="33">
        <f t="shared" si="22"/>
        <v>51.262274511938692</v>
      </c>
      <c r="AL12" s="14">
        <f t="shared" si="23"/>
        <v>18</v>
      </c>
      <c r="AM12" s="15">
        <v>10</v>
      </c>
      <c r="AN12" s="11">
        <f t="shared" si="24"/>
        <v>88.333333333333329</v>
      </c>
      <c r="AO12" s="15">
        <v>1483</v>
      </c>
      <c r="AP12" s="11">
        <f t="shared" si="25"/>
        <v>0</v>
      </c>
      <c r="AQ12" s="17">
        <v>66.253271384267137</v>
      </c>
      <c r="AR12" s="11">
        <f t="shared" si="26"/>
        <v>38.828605680837626</v>
      </c>
      <c r="AS12" s="30" t="s">
        <v>130</v>
      </c>
      <c r="AT12" s="43">
        <f t="shared" si="39"/>
        <v>0</v>
      </c>
      <c r="AU12" s="30" t="s">
        <v>130</v>
      </c>
      <c r="AV12" s="43">
        <f t="shared" si="40"/>
        <v>0</v>
      </c>
      <c r="AW12" s="17">
        <v>39</v>
      </c>
      <c r="AX12" s="11">
        <f t="shared" si="27"/>
        <v>31.192660550458715</v>
      </c>
      <c r="AY12" s="17">
        <v>86.6</v>
      </c>
      <c r="AZ12" s="11">
        <f t="shared" si="28"/>
        <v>0</v>
      </c>
      <c r="BA12" s="11">
        <f t="shared" si="29"/>
        <v>7.7981651376146788</v>
      </c>
      <c r="BB12" s="32">
        <f t="shared" si="30"/>
        <v>33.740029999999997</v>
      </c>
      <c r="BC12" s="33">
        <f t="shared" si="31"/>
        <v>33.740029999999997</v>
      </c>
      <c r="BD12" s="14">
        <f t="shared" si="32"/>
        <v>24</v>
      </c>
      <c r="BE12" s="11">
        <v>0</v>
      </c>
      <c r="BF12" s="15">
        <v>538</v>
      </c>
      <c r="BG12" s="22">
        <f t="shared" si="33"/>
        <v>65.73770491803279</v>
      </c>
      <c r="BH12" s="17">
        <v>23.290111426445488</v>
      </c>
      <c r="BI12" s="22">
        <f t="shared" si="34"/>
        <v>73.914385347080426</v>
      </c>
      <c r="BJ12" s="17">
        <v>12.5</v>
      </c>
      <c r="BK12" s="22">
        <f t="shared" si="35"/>
        <v>69.444444444444443</v>
      </c>
      <c r="BL12" s="16">
        <f t="shared" si="36"/>
        <v>69.698844903185886</v>
      </c>
      <c r="BM12" s="33">
        <f t="shared" si="37"/>
        <v>69.698844903185886</v>
      </c>
      <c r="BN12" s="14">
        <f t="shared" si="38"/>
        <v>1</v>
      </c>
    </row>
    <row r="13" spans="1:66" s="19" customFormat="1" x14ac:dyDescent="0.35">
      <c r="A13" s="7" t="s">
        <v>38</v>
      </c>
      <c r="B13" s="7" t="s">
        <v>64</v>
      </c>
      <c r="C13" s="8">
        <f t="shared" si="0"/>
        <v>9</v>
      </c>
      <c r="D13" s="9">
        <f t="shared" si="1"/>
        <v>9</v>
      </c>
      <c r="E13" s="33">
        <f t="shared" si="2"/>
        <v>56.307361643179057</v>
      </c>
      <c r="F13" s="10">
        <v>11</v>
      </c>
      <c r="G13" s="11">
        <f t="shared" si="3"/>
        <v>41.176470588235297</v>
      </c>
      <c r="H13" s="10">
        <v>13</v>
      </c>
      <c r="I13" s="11">
        <f t="shared" si="4"/>
        <v>87.437185929648237</v>
      </c>
      <c r="J13" s="12">
        <v>1.4096864417559509</v>
      </c>
      <c r="K13" s="11">
        <f t="shared" si="5"/>
        <v>99.295156779122024</v>
      </c>
      <c r="L13" s="10">
        <v>0</v>
      </c>
      <c r="M13" s="11">
        <f t="shared" si="6"/>
        <v>100</v>
      </c>
      <c r="N13" s="13">
        <f t="shared" si="7"/>
        <v>81.977199999999996</v>
      </c>
      <c r="O13" s="33">
        <f t="shared" si="8"/>
        <v>81.977203324251391</v>
      </c>
      <c r="P13" s="14">
        <f t="shared" si="9"/>
        <v>13</v>
      </c>
      <c r="Q13" s="15">
        <v>19</v>
      </c>
      <c r="R13" s="11">
        <f t="shared" si="10"/>
        <v>44</v>
      </c>
      <c r="S13" s="15">
        <v>205</v>
      </c>
      <c r="T13" s="11">
        <f t="shared" si="11"/>
        <v>48.414985590778095</v>
      </c>
      <c r="U13" s="17">
        <v>1.0717408774943649</v>
      </c>
      <c r="V13" s="11">
        <f t="shared" si="12"/>
        <v>94.641295612528182</v>
      </c>
      <c r="W13" s="15">
        <v>8</v>
      </c>
      <c r="X13" s="11">
        <f t="shared" si="13"/>
        <v>53.333333333333336</v>
      </c>
      <c r="Y13" s="16">
        <f t="shared" si="14"/>
        <v>60.097403634159903</v>
      </c>
      <c r="Z13" s="33">
        <f t="shared" si="15"/>
        <v>60.097403634159903</v>
      </c>
      <c r="AA13" s="14">
        <f t="shared" si="16"/>
        <v>4</v>
      </c>
      <c r="AB13" s="15">
        <v>15</v>
      </c>
      <c r="AC13" s="11">
        <f t="shared" si="17"/>
        <v>0</v>
      </c>
      <c r="AD13" s="15">
        <v>37</v>
      </c>
      <c r="AE13" s="11">
        <f t="shared" si="18"/>
        <v>82.775119617224874</v>
      </c>
      <c r="AF13" s="17">
        <v>2.4519568223974635</v>
      </c>
      <c r="AG13" s="11">
        <f t="shared" si="19"/>
        <v>83.653621184016913</v>
      </c>
      <c r="AH13" s="17">
        <v>13</v>
      </c>
      <c r="AI13" s="11">
        <f t="shared" si="20"/>
        <v>43.333333333333336</v>
      </c>
      <c r="AJ13" s="16">
        <f t="shared" si="21"/>
        <v>52.440518533643782</v>
      </c>
      <c r="AK13" s="33">
        <f t="shared" si="22"/>
        <v>52.440518533643782</v>
      </c>
      <c r="AL13" s="14">
        <f t="shared" si="23"/>
        <v>15</v>
      </c>
      <c r="AM13" s="15">
        <v>10</v>
      </c>
      <c r="AN13" s="11">
        <f t="shared" si="24"/>
        <v>88.333333333333329</v>
      </c>
      <c r="AO13" s="15">
        <v>1483</v>
      </c>
      <c r="AP13" s="11">
        <f t="shared" si="25"/>
        <v>0</v>
      </c>
      <c r="AQ13" s="17">
        <v>65.973653845573665</v>
      </c>
      <c r="AR13" s="11">
        <f t="shared" si="26"/>
        <v>39.317266311354544</v>
      </c>
      <c r="AS13" s="30" t="s">
        <v>130</v>
      </c>
      <c r="AT13" s="43">
        <f t="shared" si="39"/>
        <v>0</v>
      </c>
      <c r="AU13" s="30" t="s">
        <v>130</v>
      </c>
      <c r="AV13" s="43">
        <f t="shared" si="40"/>
        <v>0</v>
      </c>
      <c r="AW13" s="17">
        <v>39</v>
      </c>
      <c r="AX13" s="11">
        <f t="shared" si="27"/>
        <v>31.192660550458715</v>
      </c>
      <c r="AY13" s="17">
        <v>86.6</v>
      </c>
      <c r="AZ13" s="11">
        <f t="shared" si="28"/>
        <v>0</v>
      </c>
      <c r="BA13" s="11">
        <f t="shared" si="29"/>
        <v>7.7981651376146788</v>
      </c>
      <c r="BB13" s="31">
        <f t="shared" si="30"/>
        <v>33.862189999999998</v>
      </c>
      <c r="BC13" s="33">
        <f t="shared" si="31"/>
        <v>33.862189999999998</v>
      </c>
      <c r="BD13" s="14">
        <f t="shared" si="32"/>
        <v>21</v>
      </c>
      <c r="BE13" s="11">
        <v>0</v>
      </c>
      <c r="BF13" s="15">
        <v>1070</v>
      </c>
      <c r="BG13" s="11">
        <f t="shared" si="33"/>
        <v>22.131147540983605</v>
      </c>
      <c r="BH13" s="17">
        <v>28.634325314785176</v>
      </c>
      <c r="BI13" s="11">
        <f t="shared" si="34"/>
        <v>67.902896158846815</v>
      </c>
      <c r="BJ13" s="17">
        <v>12.5</v>
      </c>
      <c r="BK13" s="11">
        <f t="shared" si="35"/>
        <v>69.444444444444443</v>
      </c>
      <c r="BL13" s="16">
        <f t="shared" si="36"/>
        <v>53.159496048091626</v>
      </c>
      <c r="BM13" s="33">
        <f t="shared" si="37"/>
        <v>53.159496048091626</v>
      </c>
      <c r="BN13" s="14">
        <f t="shared" si="38"/>
        <v>19</v>
      </c>
    </row>
    <row r="14" spans="1:66" x14ac:dyDescent="0.35">
      <c r="A14" s="7" t="s">
        <v>49</v>
      </c>
      <c r="B14" s="7" t="s">
        <v>76</v>
      </c>
      <c r="C14" s="8">
        <f t="shared" si="0"/>
        <v>10</v>
      </c>
      <c r="D14" s="9">
        <f t="shared" si="1"/>
        <v>10</v>
      </c>
      <c r="E14" s="33">
        <f t="shared" si="2"/>
        <v>55.968866732356744</v>
      </c>
      <c r="F14" s="10">
        <v>9</v>
      </c>
      <c r="G14" s="11">
        <f t="shared" si="3"/>
        <v>52.941176470588232</v>
      </c>
      <c r="H14" s="10">
        <v>13</v>
      </c>
      <c r="I14" s="11">
        <f t="shared" si="4"/>
        <v>87.437185929648237</v>
      </c>
      <c r="J14" s="12">
        <v>5.1198796112478266</v>
      </c>
      <c r="K14" s="11">
        <f t="shared" si="5"/>
        <v>97.440060194376088</v>
      </c>
      <c r="L14" s="10">
        <v>0</v>
      </c>
      <c r="M14" s="11">
        <f t="shared" si="6"/>
        <v>100</v>
      </c>
      <c r="N14" s="13">
        <f t="shared" si="7"/>
        <v>84.454610000000002</v>
      </c>
      <c r="O14" s="33">
        <f t="shared" si="8"/>
        <v>84.454605648653143</v>
      </c>
      <c r="P14" s="14">
        <f t="shared" si="9"/>
        <v>3</v>
      </c>
      <c r="Q14" s="15">
        <v>23</v>
      </c>
      <c r="R14" s="11">
        <f t="shared" si="10"/>
        <v>28</v>
      </c>
      <c r="S14" s="15">
        <v>279</v>
      </c>
      <c r="T14" s="11">
        <f t="shared" si="11"/>
        <v>27.089337175792508</v>
      </c>
      <c r="U14" s="17">
        <v>0.77370138602974059</v>
      </c>
      <c r="V14" s="11">
        <f t="shared" si="12"/>
        <v>96.131493069851288</v>
      </c>
      <c r="W14" s="15">
        <v>9</v>
      </c>
      <c r="X14" s="11">
        <f t="shared" si="13"/>
        <v>60</v>
      </c>
      <c r="Y14" s="16">
        <f t="shared" si="14"/>
        <v>52.805207561410953</v>
      </c>
      <c r="Z14" s="33">
        <f t="shared" si="15"/>
        <v>52.805207561410953</v>
      </c>
      <c r="AA14" s="14">
        <f t="shared" si="16"/>
        <v>10</v>
      </c>
      <c r="AB14" s="15">
        <v>18</v>
      </c>
      <c r="AC14" s="11">
        <f t="shared" si="17"/>
        <v>0</v>
      </c>
      <c r="AD14" s="17">
        <v>62.5</v>
      </c>
      <c r="AE14" s="11">
        <f t="shared" si="18"/>
        <v>70.574162679425839</v>
      </c>
      <c r="AF14" s="17">
        <v>2.2754921321618191</v>
      </c>
      <c r="AG14" s="11">
        <f t="shared" si="19"/>
        <v>84.830052452254535</v>
      </c>
      <c r="AH14" s="17">
        <v>13</v>
      </c>
      <c r="AI14" s="11">
        <f t="shared" si="20"/>
        <v>43.333333333333336</v>
      </c>
      <c r="AJ14" s="16">
        <f t="shared" si="21"/>
        <v>49.684387116253426</v>
      </c>
      <c r="AK14" s="33">
        <f t="shared" si="22"/>
        <v>49.684387116253426</v>
      </c>
      <c r="AL14" s="14">
        <f t="shared" si="23"/>
        <v>21</v>
      </c>
      <c r="AM14" s="15">
        <v>11</v>
      </c>
      <c r="AN14" s="11">
        <f t="shared" si="24"/>
        <v>86.666666666666671</v>
      </c>
      <c r="AO14" s="15">
        <v>1501</v>
      </c>
      <c r="AP14" s="11">
        <f t="shared" si="25"/>
        <v>0</v>
      </c>
      <c r="AQ14" s="17">
        <v>65.175561961788176</v>
      </c>
      <c r="AR14" s="11">
        <f t="shared" si="26"/>
        <v>40.703782140129306</v>
      </c>
      <c r="AS14" s="30" t="s">
        <v>130</v>
      </c>
      <c r="AT14" s="43">
        <f t="shared" si="39"/>
        <v>0</v>
      </c>
      <c r="AU14" s="30" t="s">
        <v>130</v>
      </c>
      <c r="AV14" s="43">
        <f t="shared" si="40"/>
        <v>0</v>
      </c>
      <c r="AW14" s="17">
        <v>39</v>
      </c>
      <c r="AX14" s="11">
        <f t="shared" si="27"/>
        <v>31.192660550458715</v>
      </c>
      <c r="AY14" s="17">
        <v>86.6</v>
      </c>
      <c r="AZ14" s="11">
        <f t="shared" si="28"/>
        <v>0</v>
      </c>
      <c r="BA14" s="11">
        <f t="shared" si="29"/>
        <v>7.7981651376146788</v>
      </c>
      <c r="BB14" s="31">
        <f t="shared" si="30"/>
        <v>33.792149999999999</v>
      </c>
      <c r="BC14" s="33">
        <f t="shared" si="31"/>
        <v>33.792149999999999</v>
      </c>
      <c r="BD14" s="14">
        <f t="shared" si="32"/>
        <v>23</v>
      </c>
      <c r="BE14" s="11">
        <v>0</v>
      </c>
      <c r="BF14" s="15">
        <v>781</v>
      </c>
      <c r="BG14" s="11">
        <f t="shared" si="33"/>
        <v>45.819672131147541</v>
      </c>
      <c r="BH14" s="17">
        <v>33.828819685054988</v>
      </c>
      <c r="BI14" s="11">
        <f t="shared" si="34"/>
        <v>62.059820376766041</v>
      </c>
      <c r="BJ14" s="17">
        <v>12.5</v>
      </c>
      <c r="BK14" s="11">
        <f t="shared" si="35"/>
        <v>69.444444444444443</v>
      </c>
      <c r="BL14" s="16">
        <f t="shared" si="36"/>
        <v>59.107978984119342</v>
      </c>
      <c r="BM14" s="33">
        <f t="shared" si="37"/>
        <v>59.107978984119342</v>
      </c>
      <c r="BN14" s="14">
        <f t="shared" si="38"/>
        <v>11</v>
      </c>
    </row>
    <row r="15" spans="1:66" x14ac:dyDescent="0.35">
      <c r="A15" s="7" t="s">
        <v>41</v>
      </c>
      <c r="B15" s="7" t="s">
        <v>67</v>
      </c>
      <c r="C15" s="8">
        <f t="shared" si="0"/>
        <v>11</v>
      </c>
      <c r="D15" s="9">
        <f t="shared" si="1"/>
        <v>11</v>
      </c>
      <c r="E15" s="33">
        <f t="shared" si="2"/>
        <v>55.931529498197996</v>
      </c>
      <c r="F15" s="10">
        <v>16</v>
      </c>
      <c r="G15" s="11">
        <f t="shared" si="3"/>
        <v>11.764705882352942</v>
      </c>
      <c r="H15" s="10">
        <v>21</v>
      </c>
      <c r="I15" s="11">
        <f t="shared" si="4"/>
        <v>79.396984924623112</v>
      </c>
      <c r="J15" s="12">
        <v>5.0750205215122879</v>
      </c>
      <c r="K15" s="11">
        <f t="shared" si="5"/>
        <v>97.46248973924385</v>
      </c>
      <c r="L15" s="10">
        <v>0</v>
      </c>
      <c r="M15" s="11">
        <f t="shared" si="6"/>
        <v>100</v>
      </c>
      <c r="N15" s="13">
        <f t="shared" si="7"/>
        <v>72.156049999999993</v>
      </c>
      <c r="O15" s="33">
        <f t="shared" si="8"/>
        <v>72.15604513655498</v>
      </c>
      <c r="P15" s="14">
        <f t="shared" si="9"/>
        <v>27</v>
      </c>
      <c r="Q15" s="15">
        <v>20</v>
      </c>
      <c r="R15" s="11">
        <f t="shared" si="10"/>
        <v>40</v>
      </c>
      <c r="S15" s="17">
        <v>221.5</v>
      </c>
      <c r="T15" s="11">
        <f t="shared" si="11"/>
        <v>43.659942363112393</v>
      </c>
      <c r="U15" s="17">
        <v>2.5632203132248135</v>
      </c>
      <c r="V15" s="11">
        <f t="shared" si="12"/>
        <v>87.183898433875925</v>
      </c>
      <c r="W15" s="15">
        <v>9</v>
      </c>
      <c r="X15" s="11">
        <f t="shared" si="13"/>
        <v>60</v>
      </c>
      <c r="Y15" s="16">
        <f t="shared" si="14"/>
        <v>57.710960199247083</v>
      </c>
      <c r="Z15" s="33">
        <f t="shared" si="15"/>
        <v>57.710960199247083</v>
      </c>
      <c r="AA15" s="14">
        <f t="shared" si="16"/>
        <v>6</v>
      </c>
      <c r="AB15" s="15">
        <v>15</v>
      </c>
      <c r="AC15" s="11">
        <f t="shared" si="17"/>
        <v>0</v>
      </c>
      <c r="AD15" s="15">
        <v>22</v>
      </c>
      <c r="AE15" s="11">
        <f t="shared" si="18"/>
        <v>89.952153110047846</v>
      </c>
      <c r="AF15" s="17">
        <v>2.7674100032261646</v>
      </c>
      <c r="AG15" s="11">
        <f t="shared" si="19"/>
        <v>81.550599978492244</v>
      </c>
      <c r="AH15" s="17">
        <v>15.5</v>
      </c>
      <c r="AI15" s="11">
        <f t="shared" si="20"/>
        <v>51.666666666666664</v>
      </c>
      <c r="AJ15" s="16">
        <f t="shared" si="21"/>
        <v>55.792354938801687</v>
      </c>
      <c r="AK15" s="33">
        <f t="shared" si="22"/>
        <v>55.792354938801687</v>
      </c>
      <c r="AL15" s="14">
        <f t="shared" si="23"/>
        <v>3</v>
      </c>
      <c r="AM15" s="15">
        <v>10</v>
      </c>
      <c r="AN15" s="11">
        <f t="shared" si="24"/>
        <v>88.333333333333329</v>
      </c>
      <c r="AO15" s="15">
        <v>1483</v>
      </c>
      <c r="AP15" s="11">
        <f t="shared" si="25"/>
        <v>0</v>
      </c>
      <c r="AQ15" s="17">
        <v>64.821398780838919</v>
      </c>
      <c r="AR15" s="11">
        <f t="shared" si="26"/>
        <v>41.315279220075602</v>
      </c>
      <c r="AS15" s="30" t="s">
        <v>130</v>
      </c>
      <c r="AT15" s="43">
        <f t="shared" si="39"/>
        <v>0</v>
      </c>
      <c r="AU15" s="30" t="s">
        <v>130</v>
      </c>
      <c r="AV15" s="43">
        <f t="shared" si="40"/>
        <v>0</v>
      </c>
      <c r="AW15" s="17">
        <v>39</v>
      </c>
      <c r="AX15" s="11">
        <f t="shared" si="27"/>
        <v>31.192660550458715</v>
      </c>
      <c r="AY15" s="17">
        <v>86.6</v>
      </c>
      <c r="AZ15" s="11">
        <f t="shared" si="28"/>
        <v>0</v>
      </c>
      <c r="BA15" s="11">
        <f t="shared" si="29"/>
        <v>7.7981651376146788</v>
      </c>
      <c r="BB15" s="31">
        <f t="shared" si="30"/>
        <v>34.361690000000003</v>
      </c>
      <c r="BC15" s="33">
        <f t="shared" si="31"/>
        <v>34.361690000000003</v>
      </c>
      <c r="BD15" s="14">
        <f t="shared" si="32"/>
        <v>6</v>
      </c>
      <c r="BE15" s="11">
        <v>0</v>
      </c>
      <c r="BF15" s="15">
        <v>725</v>
      </c>
      <c r="BG15" s="11">
        <f t="shared" si="33"/>
        <v>50.409836065573771</v>
      </c>
      <c r="BH15" s="17">
        <v>31.560774679223151</v>
      </c>
      <c r="BI15" s="11">
        <f t="shared" si="34"/>
        <v>64.611052104360908</v>
      </c>
      <c r="BJ15" s="17">
        <v>11.5</v>
      </c>
      <c r="BK15" s="11">
        <f t="shared" si="35"/>
        <v>63.888888888888886</v>
      </c>
      <c r="BL15" s="16">
        <f t="shared" si="36"/>
        <v>59.636592352941193</v>
      </c>
      <c r="BM15" s="33">
        <f t="shared" si="37"/>
        <v>59.636592352941193</v>
      </c>
      <c r="BN15" s="14">
        <f t="shared" si="38"/>
        <v>10</v>
      </c>
    </row>
    <row r="16" spans="1:66" ht="14.25" customHeight="1" x14ac:dyDescent="0.35">
      <c r="A16" s="7" t="s">
        <v>133</v>
      </c>
      <c r="B16" s="7" t="s">
        <v>66</v>
      </c>
      <c r="C16" s="8">
        <f t="shared" si="0"/>
        <v>12</v>
      </c>
      <c r="D16" s="9">
        <f t="shared" si="1"/>
        <v>12</v>
      </c>
      <c r="E16" s="33">
        <f t="shared" si="2"/>
        <v>55.825136867977164</v>
      </c>
      <c r="F16" s="10">
        <v>13</v>
      </c>
      <c r="G16" s="11">
        <f t="shared" si="3"/>
        <v>29.411764705882351</v>
      </c>
      <c r="H16" s="12">
        <v>24.5</v>
      </c>
      <c r="I16" s="11">
        <f t="shared" si="4"/>
        <v>75.879396984924625</v>
      </c>
      <c r="J16" s="12">
        <v>3.1708686405675333</v>
      </c>
      <c r="K16" s="11">
        <f t="shared" si="5"/>
        <v>98.414565679716233</v>
      </c>
      <c r="L16" s="10">
        <v>0</v>
      </c>
      <c r="M16" s="11">
        <f t="shared" si="6"/>
        <v>100</v>
      </c>
      <c r="N16" s="13">
        <f t="shared" si="7"/>
        <v>75.926429999999996</v>
      </c>
      <c r="O16" s="33">
        <f t="shared" si="8"/>
        <v>75.926431842630805</v>
      </c>
      <c r="P16" s="14">
        <f t="shared" si="9"/>
        <v>26</v>
      </c>
      <c r="Q16" s="15">
        <v>24</v>
      </c>
      <c r="R16" s="11">
        <f t="shared" si="10"/>
        <v>24</v>
      </c>
      <c r="S16" s="17">
        <v>347.5</v>
      </c>
      <c r="T16" s="11">
        <f t="shared" si="11"/>
        <v>7.3487031700288181</v>
      </c>
      <c r="U16" s="17">
        <v>0.51025751128505104</v>
      </c>
      <c r="V16" s="11">
        <f t="shared" si="12"/>
        <v>97.448712443574749</v>
      </c>
      <c r="W16" s="15">
        <v>9</v>
      </c>
      <c r="X16" s="11">
        <f t="shared" si="13"/>
        <v>60</v>
      </c>
      <c r="Y16" s="16">
        <f t="shared" si="14"/>
        <v>47.19935390340089</v>
      </c>
      <c r="Z16" s="33">
        <f t="shared" si="15"/>
        <v>47.19935390340089</v>
      </c>
      <c r="AA16" s="14">
        <f t="shared" si="16"/>
        <v>19</v>
      </c>
      <c r="AB16" s="15">
        <v>14</v>
      </c>
      <c r="AC16" s="11">
        <f t="shared" si="17"/>
        <v>0</v>
      </c>
      <c r="AD16" s="15">
        <v>34</v>
      </c>
      <c r="AE16" s="11">
        <f t="shared" si="18"/>
        <v>84.21052631578948</v>
      </c>
      <c r="AF16" s="17">
        <v>3.1272570542304647</v>
      </c>
      <c r="AG16" s="11">
        <f t="shared" si="19"/>
        <v>79.151619638463572</v>
      </c>
      <c r="AH16" s="17">
        <v>15</v>
      </c>
      <c r="AI16" s="11">
        <f t="shared" si="20"/>
        <v>50</v>
      </c>
      <c r="AJ16" s="16">
        <f t="shared" si="21"/>
        <v>53.340536488563259</v>
      </c>
      <c r="AK16" s="33">
        <f t="shared" si="22"/>
        <v>53.340536488563259</v>
      </c>
      <c r="AL16" s="14">
        <f t="shared" si="23"/>
        <v>10</v>
      </c>
      <c r="AM16" s="15">
        <v>10</v>
      </c>
      <c r="AN16" s="11">
        <f t="shared" si="24"/>
        <v>88.333333333333329</v>
      </c>
      <c r="AO16" s="15">
        <v>1483</v>
      </c>
      <c r="AP16" s="11">
        <f t="shared" si="25"/>
        <v>0</v>
      </c>
      <c r="AQ16" s="17">
        <v>65.045558154749159</v>
      </c>
      <c r="AR16" s="11">
        <f t="shared" si="26"/>
        <v>40.92851138671427</v>
      </c>
      <c r="AS16" s="30" t="s">
        <v>130</v>
      </c>
      <c r="AT16" s="43">
        <f t="shared" si="39"/>
        <v>0</v>
      </c>
      <c r="AU16" s="30" t="s">
        <v>130</v>
      </c>
      <c r="AV16" s="43">
        <f t="shared" si="40"/>
        <v>0</v>
      </c>
      <c r="AW16" s="17">
        <v>39</v>
      </c>
      <c r="AX16" s="11">
        <f t="shared" si="27"/>
        <v>31.192660550458715</v>
      </c>
      <c r="AY16" s="17">
        <v>86.6</v>
      </c>
      <c r="AZ16" s="11">
        <f t="shared" si="28"/>
        <v>0</v>
      </c>
      <c r="BA16" s="11">
        <f t="shared" si="29"/>
        <v>7.7981651376146788</v>
      </c>
      <c r="BB16" s="31">
        <f t="shared" si="30"/>
        <v>34.265000000000001</v>
      </c>
      <c r="BC16" s="33">
        <f t="shared" si="31"/>
        <v>34.265000000000001</v>
      </c>
      <c r="BD16" s="14">
        <f t="shared" si="32"/>
        <v>9</v>
      </c>
      <c r="BE16" s="11">
        <v>0</v>
      </c>
      <c r="BF16" s="15">
        <v>632</v>
      </c>
      <c r="BG16" s="11">
        <f t="shared" si="33"/>
        <v>58.032786885245905</v>
      </c>
      <c r="BH16" s="17">
        <v>19.919490002987594</v>
      </c>
      <c r="BI16" s="11">
        <f t="shared" si="34"/>
        <v>77.705860514074686</v>
      </c>
      <c r="BJ16" s="17">
        <v>12.5</v>
      </c>
      <c r="BK16" s="11">
        <f t="shared" si="35"/>
        <v>69.444444444444443</v>
      </c>
      <c r="BL16" s="16">
        <f t="shared" si="36"/>
        <v>68.39436394792169</v>
      </c>
      <c r="BM16" s="33">
        <f t="shared" si="37"/>
        <v>68.39436394792169</v>
      </c>
      <c r="BN16" s="14">
        <f t="shared" si="38"/>
        <v>2</v>
      </c>
    </row>
    <row r="17" spans="1:66" x14ac:dyDescent="0.35">
      <c r="A17" s="7" t="s">
        <v>53</v>
      </c>
      <c r="B17" s="7" t="s">
        <v>79</v>
      </c>
      <c r="C17" s="8">
        <f t="shared" si="0"/>
        <v>13</v>
      </c>
      <c r="D17" s="9">
        <f t="shared" si="1"/>
        <v>13</v>
      </c>
      <c r="E17" s="33">
        <f t="shared" si="2"/>
        <v>55.458150996420315</v>
      </c>
      <c r="F17" s="10">
        <v>11</v>
      </c>
      <c r="G17" s="11">
        <f t="shared" si="3"/>
        <v>41.176470588235297</v>
      </c>
      <c r="H17" s="10">
        <v>11</v>
      </c>
      <c r="I17" s="11">
        <f t="shared" si="4"/>
        <v>89.447236180904525</v>
      </c>
      <c r="J17" s="12">
        <v>3.4914827073524934</v>
      </c>
      <c r="K17" s="11">
        <f t="shared" si="5"/>
        <v>98.254258646323748</v>
      </c>
      <c r="L17" s="10">
        <v>0</v>
      </c>
      <c r="M17" s="11">
        <f t="shared" si="6"/>
        <v>100</v>
      </c>
      <c r="N17" s="13">
        <f t="shared" si="7"/>
        <v>82.219489999999993</v>
      </c>
      <c r="O17" s="33">
        <f t="shared" si="8"/>
        <v>82.219491353865891</v>
      </c>
      <c r="P17" s="14">
        <f t="shared" si="9"/>
        <v>10</v>
      </c>
      <c r="Q17" s="15">
        <v>24</v>
      </c>
      <c r="R17" s="11">
        <f t="shared" si="10"/>
        <v>24</v>
      </c>
      <c r="S17" s="17">
        <v>360.5</v>
      </c>
      <c r="T17" s="11">
        <f t="shared" si="11"/>
        <v>3.6023054755043229</v>
      </c>
      <c r="U17" s="17">
        <v>1.1311475711219927</v>
      </c>
      <c r="V17" s="11">
        <f t="shared" si="12"/>
        <v>94.344262144390044</v>
      </c>
      <c r="W17" s="15">
        <v>9</v>
      </c>
      <c r="X17" s="11">
        <f t="shared" si="13"/>
        <v>60</v>
      </c>
      <c r="Y17" s="16">
        <f t="shared" si="14"/>
        <v>45.486641904973595</v>
      </c>
      <c r="Z17" s="33">
        <f t="shared" si="15"/>
        <v>45.486641904973595</v>
      </c>
      <c r="AA17" s="14">
        <f t="shared" si="16"/>
        <v>23</v>
      </c>
      <c r="AB17" s="15">
        <v>16</v>
      </c>
      <c r="AC17" s="11">
        <f t="shared" si="17"/>
        <v>0</v>
      </c>
      <c r="AD17" s="17">
        <v>30.5</v>
      </c>
      <c r="AE17" s="11">
        <f t="shared" si="18"/>
        <v>85.885167464114829</v>
      </c>
      <c r="AF17" s="17">
        <v>3.3452584014180808</v>
      </c>
      <c r="AG17" s="11">
        <f t="shared" si="19"/>
        <v>77.698277323879466</v>
      </c>
      <c r="AH17" s="17">
        <v>12.5</v>
      </c>
      <c r="AI17" s="11">
        <f t="shared" si="20"/>
        <v>41.666666666666664</v>
      </c>
      <c r="AJ17" s="16">
        <f t="shared" si="21"/>
        <v>51.312527863665238</v>
      </c>
      <c r="AK17" s="33">
        <f t="shared" si="22"/>
        <v>51.312527863665238</v>
      </c>
      <c r="AL17" s="14">
        <f t="shared" si="23"/>
        <v>17</v>
      </c>
      <c r="AM17" s="15">
        <v>10</v>
      </c>
      <c r="AN17" s="11">
        <f t="shared" si="24"/>
        <v>88.333333333333329</v>
      </c>
      <c r="AO17" s="15">
        <v>1483</v>
      </c>
      <c r="AP17" s="11">
        <f t="shared" si="25"/>
        <v>0</v>
      </c>
      <c r="AQ17" s="17">
        <v>64.522804270920759</v>
      </c>
      <c r="AR17" s="11">
        <f t="shared" si="26"/>
        <v>41.829077994219404</v>
      </c>
      <c r="AS17" s="30" t="s">
        <v>130</v>
      </c>
      <c r="AT17" s="43">
        <f t="shared" si="39"/>
        <v>0</v>
      </c>
      <c r="AU17" s="30" t="s">
        <v>130</v>
      </c>
      <c r="AV17" s="43">
        <f t="shared" si="40"/>
        <v>0</v>
      </c>
      <c r="AW17" s="17">
        <v>39</v>
      </c>
      <c r="AX17" s="11">
        <f t="shared" si="27"/>
        <v>31.192660550458715</v>
      </c>
      <c r="AY17" s="17">
        <v>86.6</v>
      </c>
      <c r="AZ17" s="11">
        <f t="shared" si="28"/>
        <v>0</v>
      </c>
      <c r="BA17" s="11">
        <f t="shared" si="29"/>
        <v>7.7981651376146788</v>
      </c>
      <c r="BB17" s="31">
        <f t="shared" si="30"/>
        <v>34.490139999999997</v>
      </c>
      <c r="BC17" s="33">
        <f t="shared" si="31"/>
        <v>34.490139999999997</v>
      </c>
      <c r="BD17" s="14">
        <f t="shared" si="32"/>
        <v>2</v>
      </c>
      <c r="BE17" s="11">
        <v>0</v>
      </c>
      <c r="BF17" s="15">
        <v>670</v>
      </c>
      <c r="BG17" s="11">
        <f t="shared" si="33"/>
        <v>54.918032786885249</v>
      </c>
      <c r="BH17" s="17">
        <v>29.451767704346871</v>
      </c>
      <c r="BI17" s="11">
        <f t="shared" si="34"/>
        <v>66.983388409058634</v>
      </c>
      <c r="BJ17" s="17">
        <v>12.5</v>
      </c>
      <c r="BK17" s="11">
        <f t="shared" si="35"/>
        <v>69.444444444444443</v>
      </c>
      <c r="BL17" s="16">
        <f t="shared" si="36"/>
        <v>63.781955213462773</v>
      </c>
      <c r="BM17" s="33">
        <f t="shared" si="37"/>
        <v>63.781955213462773</v>
      </c>
      <c r="BN17" s="14">
        <f t="shared" si="38"/>
        <v>4</v>
      </c>
    </row>
    <row r="18" spans="1:66" x14ac:dyDescent="0.35">
      <c r="A18" s="7" t="s">
        <v>34</v>
      </c>
      <c r="B18" s="7" t="s">
        <v>59</v>
      </c>
      <c r="C18" s="8">
        <f t="shared" si="0"/>
        <v>14</v>
      </c>
      <c r="D18" s="9">
        <f t="shared" si="1"/>
        <v>14</v>
      </c>
      <c r="E18" s="33">
        <f t="shared" si="2"/>
        <v>54.858152465317268</v>
      </c>
      <c r="F18" s="10">
        <v>13</v>
      </c>
      <c r="G18" s="11">
        <f t="shared" si="3"/>
        <v>29.411764705882351</v>
      </c>
      <c r="H18" s="10">
        <v>17</v>
      </c>
      <c r="I18" s="11">
        <f t="shared" si="4"/>
        <v>83.417085427135675</v>
      </c>
      <c r="J18" s="12">
        <v>4.9136532366646719</v>
      </c>
      <c r="K18" s="11">
        <f t="shared" si="5"/>
        <v>97.543173381667657</v>
      </c>
      <c r="L18" s="10">
        <v>0</v>
      </c>
      <c r="M18" s="11">
        <f t="shared" si="6"/>
        <v>100</v>
      </c>
      <c r="N18" s="13">
        <f t="shared" si="7"/>
        <v>77.593010000000007</v>
      </c>
      <c r="O18" s="33">
        <f t="shared" si="8"/>
        <v>77.59300587867142</v>
      </c>
      <c r="P18" s="14">
        <f t="shared" si="9"/>
        <v>24</v>
      </c>
      <c r="Q18" s="15">
        <v>23</v>
      </c>
      <c r="R18" s="11">
        <f t="shared" si="10"/>
        <v>28</v>
      </c>
      <c r="S18" s="17">
        <v>295.5</v>
      </c>
      <c r="T18" s="11">
        <f t="shared" si="11"/>
        <v>22.334293948126803</v>
      </c>
      <c r="U18" s="17">
        <v>0.73782510501695719</v>
      </c>
      <c r="V18" s="11">
        <f t="shared" si="12"/>
        <v>96.310874474915209</v>
      </c>
      <c r="W18" s="15">
        <v>9</v>
      </c>
      <c r="X18" s="11">
        <f t="shared" si="13"/>
        <v>60</v>
      </c>
      <c r="Y18" s="16">
        <f t="shared" si="14"/>
        <v>51.661292105760502</v>
      </c>
      <c r="Z18" s="33">
        <f t="shared" si="15"/>
        <v>51.661292105760502</v>
      </c>
      <c r="AA18" s="14">
        <f t="shared" si="16"/>
        <v>11</v>
      </c>
      <c r="AB18" s="15">
        <v>18</v>
      </c>
      <c r="AC18" s="11">
        <f t="shared" si="17"/>
        <v>0</v>
      </c>
      <c r="AD18" s="17">
        <v>66.5</v>
      </c>
      <c r="AE18" s="11">
        <f t="shared" si="18"/>
        <v>68.660287081339717</v>
      </c>
      <c r="AF18" s="17">
        <v>3.0551031129980162</v>
      </c>
      <c r="AG18" s="11">
        <f t="shared" si="19"/>
        <v>79.632645913346565</v>
      </c>
      <c r="AH18" s="17">
        <v>13.5</v>
      </c>
      <c r="AI18" s="11">
        <f t="shared" si="20"/>
        <v>45</v>
      </c>
      <c r="AJ18" s="16">
        <f t="shared" si="21"/>
        <v>48.323233248671571</v>
      </c>
      <c r="AK18" s="33">
        <f t="shared" si="22"/>
        <v>48.323233248671571</v>
      </c>
      <c r="AL18" s="14">
        <f t="shared" si="23"/>
        <v>25</v>
      </c>
      <c r="AM18" s="15">
        <v>10</v>
      </c>
      <c r="AN18" s="11">
        <f t="shared" si="24"/>
        <v>88.333333333333329</v>
      </c>
      <c r="AO18" s="15">
        <v>1501</v>
      </c>
      <c r="AP18" s="11">
        <f t="shared" si="25"/>
        <v>0</v>
      </c>
      <c r="AQ18" s="17">
        <v>66.005447413334593</v>
      </c>
      <c r="AR18" s="11">
        <f t="shared" si="26"/>
        <v>39.261780555650958</v>
      </c>
      <c r="AS18" s="30" t="s">
        <v>130</v>
      </c>
      <c r="AT18" s="43">
        <f t="shared" si="39"/>
        <v>0</v>
      </c>
      <c r="AU18" s="30" t="s">
        <v>130</v>
      </c>
      <c r="AV18" s="43">
        <f t="shared" si="40"/>
        <v>0</v>
      </c>
      <c r="AW18" s="17">
        <v>39</v>
      </c>
      <c r="AX18" s="11">
        <f t="shared" si="27"/>
        <v>31.192660550458715</v>
      </c>
      <c r="AY18" s="17">
        <v>86.6</v>
      </c>
      <c r="AZ18" s="11">
        <f t="shared" si="28"/>
        <v>0</v>
      </c>
      <c r="BA18" s="11">
        <f t="shared" si="29"/>
        <v>7.7981651376146788</v>
      </c>
      <c r="BB18" s="31">
        <f t="shared" si="30"/>
        <v>33.848320000000001</v>
      </c>
      <c r="BC18" s="33">
        <f t="shared" si="31"/>
        <v>33.848320000000001</v>
      </c>
      <c r="BD18" s="14">
        <f t="shared" si="32"/>
        <v>22</v>
      </c>
      <c r="BE18" s="11">
        <v>0</v>
      </c>
      <c r="BF18" s="15">
        <v>704</v>
      </c>
      <c r="BG18" s="11">
        <f t="shared" si="33"/>
        <v>52.131147540983605</v>
      </c>
      <c r="BH18" s="17">
        <v>29.419994380310182</v>
      </c>
      <c r="BI18" s="11">
        <f t="shared" si="34"/>
        <v>67.019128931034658</v>
      </c>
      <c r="BJ18" s="17">
        <v>12.5</v>
      </c>
      <c r="BK18" s="11">
        <f t="shared" si="35"/>
        <v>69.444444444444443</v>
      </c>
      <c r="BL18" s="16">
        <f t="shared" si="36"/>
        <v>62.864906972154238</v>
      </c>
      <c r="BM18" s="33">
        <f t="shared" si="37"/>
        <v>62.864906972154238</v>
      </c>
      <c r="BN18" s="14">
        <f t="shared" si="38"/>
        <v>6</v>
      </c>
    </row>
    <row r="19" spans="1:66" x14ac:dyDescent="0.35">
      <c r="A19" s="7" t="s">
        <v>42</v>
      </c>
      <c r="B19" s="7" t="s">
        <v>68</v>
      </c>
      <c r="C19" s="8">
        <f t="shared" si="0"/>
        <v>15</v>
      </c>
      <c r="D19" s="9">
        <f t="shared" si="1"/>
        <v>15</v>
      </c>
      <c r="E19" s="33">
        <f t="shared" si="2"/>
        <v>54.432347361831717</v>
      </c>
      <c r="F19" s="10">
        <v>9</v>
      </c>
      <c r="G19" s="11">
        <f t="shared" si="3"/>
        <v>52.941176470588232</v>
      </c>
      <c r="H19" s="10">
        <v>18</v>
      </c>
      <c r="I19" s="11">
        <f t="shared" si="4"/>
        <v>82.412060301507537</v>
      </c>
      <c r="J19" s="12">
        <v>3.5660288378317913</v>
      </c>
      <c r="K19" s="11">
        <f t="shared" si="5"/>
        <v>98.216985581084103</v>
      </c>
      <c r="L19" s="10">
        <v>0</v>
      </c>
      <c r="M19" s="11">
        <f t="shared" si="6"/>
        <v>100</v>
      </c>
      <c r="N19" s="13">
        <f t="shared" si="7"/>
        <v>83.392560000000003</v>
      </c>
      <c r="O19" s="33">
        <f t="shared" si="8"/>
        <v>83.392555588294968</v>
      </c>
      <c r="P19" s="14">
        <f t="shared" si="9"/>
        <v>5</v>
      </c>
      <c r="Q19" s="15">
        <v>26</v>
      </c>
      <c r="R19" s="11">
        <f t="shared" si="10"/>
        <v>16</v>
      </c>
      <c r="S19" s="15">
        <v>503</v>
      </c>
      <c r="T19" s="11">
        <f t="shared" si="11"/>
        <v>0</v>
      </c>
      <c r="U19" s="17">
        <v>1.5922520656689001</v>
      </c>
      <c r="V19" s="11">
        <f t="shared" si="12"/>
        <v>92.038739671655492</v>
      </c>
      <c r="W19" s="15">
        <v>9</v>
      </c>
      <c r="X19" s="11">
        <f t="shared" si="13"/>
        <v>60</v>
      </c>
      <c r="Y19" s="16">
        <f t="shared" si="14"/>
        <v>42.009684917913873</v>
      </c>
      <c r="Z19" s="33">
        <f t="shared" si="15"/>
        <v>42.009684917913873</v>
      </c>
      <c r="AA19" s="14">
        <f t="shared" si="16"/>
        <v>27</v>
      </c>
      <c r="AB19" s="15">
        <v>16</v>
      </c>
      <c r="AC19" s="11">
        <f t="shared" si="17"/>
        <v>0</v>
      </c>
      <c r="AD19" s="15">
        <v>39</v>
      </c>
      <c r="AE19" s="11">
        <f t="shared" si="18"/>
        <v>81.818181818181813</v>
      </c>
      <c r="AF19" s="17">
        <v>3.6636826696469642</v>
      </c>
      <c r="AG19" s="11">
        <f t="shared" si="19"/>
        <v>75.575448869020235</v>
      </c>
      <c r="AH19" s="17">
        <v>13</v>
      </c>
      <c r="AI19" s="11">
        <f t="shared" si="20"/>
        <v>43.333333333333336</v>
      </c>
      <c r="AJ19" s="16">
        <f t="shared" si="21"/>
        <v>50.181741005133851</v>
      </c>
      <c r="AK19" s="33">
        <f t="shared" si="22"/>
        <v>50.181741005133851</v>
      </c>
      <c r="AL19" s="14">
        <f t="shared" si="23"/>
        <v>20</v>
      </c>
      <c r="AM19" s="15">
        <v>10</v>
      </c>
      <c r="AN19" s="11">
        <f t="shared" si="24"/>
        <v>88.333333333333329</v>
      </c>
      <c r="AO19" s="15">
        <v>1501</v>
      </c>
      <c r="AP19" s="11">
        <f t="shared" si="25"/>
        <v>0</v>
      </c>
      <c r="AQ19" s="17">
        <v>65.084312092613018</v>
      </c>
      <c r="AR19" s="11">
        <f t="shared" si="26"/>
        <v>40.861552282758616</v>
      </c>
      <c r="AS19" s="30" t="s">
        <v>130</v>
      </c>
      <c r="AT19" s="43">
        <f t="shared" si="39"/>
        <v>0</v>
      </c>
      <c r="AU19" s="30" t="s">
        <v>130</v>
      </c>
      <c r="AV19" s="43">
        <f t="shared" si="40"/>
        <v>0</v>
      </c>
      <c r="AW19" s="17">
        <v>39</v>
      </c>
      <c r="AX19" s="11">
        <f t="shared" si="27"/>
        <v>31.192660550458715</v>
      </c>
      <c r="AY19" s="17">
        <v>86.6</v>
      </c>
      <c r="AZ19" s="11">
        <f t="shared" si="28"/>
        <v>0</v>
      </c>
      <c r="BA19" s="11">
        <f t="shared" si="29"/>
        <v>7.7981651376146788</v>
      </c>
      <c r="BB19" s="31">
        <f t="shared" si="30"/>
        <v>34.248260000000002</v>
      </c>
      <c r="BC19" s="33">
        <f t="shared" si="31"/>
        <v>34.248260000000002</v>
      </c>
      <c r="BD19" s="14">
        <f t="shared" si="32"/>
        <v>10</v>
      </c>
      <c r="BE19" s="11">
        <v>0</v>
      </c>
      <c r="BF19" s="15">
        <v>753</v>
      </c>
      <c r="BG19" s="11">
        <f t="shared" si="33"/>
        <v>48.114754098360656</v>
      </c>
      <c r="BH19" s="17">
        <v>27.277375311296037</v>
      </c>
      <c r="BI19" s="11">
        <f t="shared" si="34"/>
        <v>69.429274115527519</v>
      </c>
      <c r="BJ19" s="17">
        <v>12.5</v>
      </c>
      <c r="BK19" s="11">
        <f t="shared" si="35"/>
        <v>69.444444444444443</v>
      </c>
      <c r="BL19" s="16">
        <f t="shared" si="36"/>
        <v>62.329490886110875</v>
      </c>
      <c r="BM19" s="33">
        <f t="shared" si="37"/>
        <v>62.329490886110875</v>
      </c>
      <c r="BN19" s="14">
        <f t="shared" si="38"/>
        <v>7</v>
      </c>
    </row>
    <row r="20" spans="1:66" x14ac:dyDescent="0.35">
      <c r="A20" s="7" t="s">
        <v>22</v>
      </c>
      <c r="B20" s="7" t="s">
        <v>62</v>
      </c>
      <c r="C20" s="8">
        <f t="shared" si="0"/>
        <v>16</v>
      </c>
      <c r="D20" s="9">
        <f t="shared" si="1"/>
        <v>16</v>
      </c>
      <c r="E20" s="33">
        <f t="shared" si="2"/>
        <v>54.365490091056287</v>
      </c>
      <c r="F20" s="10">
        <v>11</v>
      </c>
      <c r="G20" s="11">
        <f t="shared" si="3"/>
        <v>41.176470588235297</v>
      </c>
      <c r="H20" s="12">
        <v>20.5</v>
      </c>
      <c r="I20" s="11">
        <f t="shared" si="4"/>
        <v>79.899497487437188</v>
      </c>
      <c r="J20" s="12">
        <v>6.0659823040856446</v>
      </c>
      <c r="K20" s="11">
        <f t="shared" si="5"/>
        <v>96.967008847957175</v>
      </c>
      <c r="L20" s="10">
        <v>0</v>
      </c>
      <c r="M20" s="11">
        <f t="shared" si="6"/>
        <v>100</v>
      </c>
      <c r="N20" s="13">
        <f t="shared" si="7"/>
        <v>79.510739999999998</v>
      </c>
      <c r="O20" s="33">
        <f t="shared" si="8"/>
        <v>79.51074423090742</v>
      </c>
      <c r="P20" s="14">
        <f t="shared" si="9"/>
        <v>18</v>
      </c>
      <c r="Q20" s="15">
        <v>23</v>
      </c>
      <c r="R20" s="11">
        <f t="shared" si="10"/>
        <v>28</v>
      </c>
      <c r="S20" s="17">
        <v>298.5</v>
      </c>
      <c r="T20" s="11">
        <f t="shared" si="11"/>
        <v>21.469740634005763</v>
      </c>
      <c r="U20" s="17">
        <v>2.2693587500857055</v>
      </c>
      <c r="V20" s="11">
        <f t="shared" si="12"/>
        <v>88.653206249571468</v>
      </c>
      <c r="W20" s="15">
        <v>9</v>
      </c>
      <c r="X20" s="11">
        <f t="shared" si="13"/>
        <v>60</v>
      </c>
      <c r="Y20" s="16">
        <f t="shared" si="14"/>
        <v>49.530736720894311</v>
      </c>
      <c r="Z20" s="33">
        <f t="shared" si="15"/>
        <v>49.530736720894311</v>
      </c>
      <c r="AA20" s="14">
        <f t="shared" si="16"/>
        <v>14</v>
      </c>
      <c r="AB20" s="15">
        <v>14</v>
      </c>
      <c r="AC20" s="11">
        <f t="shared" si="17"/>
        <v>0</v>
      </c>
      <c r="AD20" s="15">
        <v>26</v>
      </c>
      <c r="AE20" s="11">
        <f t="shared" si="18"/>
        <v>88.038277511961724</v>
      </c>
      <c r="AF20" s="17">
        <v>4.2710656460435992</v>
      </c>
      <c r="AG20" s="11">
        <f t="shared" si="19"/>
        <v>71.526229026376015</v>
      </c>
      <c r="AH20" s="17">
        <v>16.5</v>
      </c>
      <c r="AI20" s="11">
        <f t="shared" si="20"/>
        <v>55</v>
      </c>
      <c r="AJ20" s="16">
        <f t="shared" si="21"/>
        <v>53.641126634584438</v>
      </c>
      <c r="AK20" s="33">
        <f t="shared" si="22"/>
        <v>53.641126634584438</v>
      </c>
      <c r="AL20" s="14">
        <f t="shared" si="23"/>
        <v>8</v>
      </c>
      <c r="AM20" s="15">
        <v>10</v>
      </c>
      <c r="AN20" s="11">
        <f t="shared" si="24"/>
        <v>88.333333333333329</v>
      </c>
      <c r="AO20" s="15">
        <v>1501</v>
      </c>
      <c r="AP20" s="11">
        <f t="shared" si="25"/>
        <v>0</v>
      </c>
      <c r="AQ20" s="17">
        <v>64.918302277557203</v>
      </c>
      <c r="AR20" s="11">
        <f t="shared" si="26"/>
        <v>41.148192080812848</v>
      </c>
      <c r="AS20" s="30" t="s">
        <v>130</v>
      </c>
      <c r="AT20" s="43">
        <f t="shared" si="39"/>
        <v>0</v>
      </c>
      <c r="AU20" s="30" t="s">
        <v>130</v>
      </c>
      <c r="AV20" s="43">
        <f t="shared" si="40"/>
        <v>0</v>
      </c>
      <c r="AW20" s="17">
        <v>39</v>
      </c>
      <c r="AX20" s="11">
        <f t="shared" si="27"/>
        <v>31.192660550458715</v>
      </c>
      <c r="AY20" s="17">
        <v>86.6</v>
      </c>
      <c r="AZ20" s="11">
        <f t="shared" si="28"/>
        <v>0</v>
      </c>
      <c r="BA20" s="11">
        <f t="shared" si="29"/>
        <v>7.7981651376146788</v>
      </c>
      <c r="BB20" s="31">
        <f t="shared" si="30"/>
        <v>34.319920000000003</v>
      </c>
      <c r="BC20" s="33">
        <f t="shared" si="31"/>
        <v>34.319920000000003</v>
      </c>
      <c r="BD20" s="14">
        <f t="shared" si="32"/>
        <v>7</v>
      </c>
      <c r="BE20" s="11">
        <v>0</v>
      </c>
      <c r="BF20" s="15">
        <v>1049</v>
      </c>
      <c r="BG20" s="11">
        <f t="shared" si="33"/>
        <v>23.852459016393443</v>
      </c>
      <c r="BH20" s="17">
        <v>25.722866601511136</v>
      </c>
      <c r="BI20" s="11">
        <f t="shared" si="34"/>
        <v>71.177877838570154</v>
      </c>
      <c r="BJ20" s="17">
        <v>12.5</v>
      </c>
      <c r="BK20" s="11">
        <f t="shared" si="35"/>
        <v>69.444444444444443</v>
      </c>
      <c r="BL20" s="16">
        <f t="shared" si="36"/>
        <v>54.824927099802686</v>
      </c>
      <c r="BM20" s="33">
        <f t="shared" si="37"/>
        <v>54.824927099802686</v>
      </c>
      <c r="BN20" s="14">
        <f t="shared" si="38"/>
        <v>15</v>
      </c>
    </row>
    <row r="21" spans="1:66" x14ac:dyDescent="0.35">
      <c r="A21" s="7" t="s">
        <v>46</v>
      </c>
      <c r="B21" s="7" t="s">
        <v>73</v>
      </c>
      <c r="C21" s="8">
        <f t="shared" si="0"/>
        <v>17</v>
      </c>
      <c r="D21" s="9">
        <f t="shared" si="1"/>
        <v>17</v>
      </c>
      <c r="E21" s="33">
        <f t="shared" si="2"/>
        <v>53.890578369896026</v>
      </c>
      <c r="F21" s="10">
        <v>12</v>
      </c>
      <c r="G21" s="11">
        <f t="shared" si="3"/>
        <v>35.294117647058826</v>
      </c>
      <c r="H21" s="10">
        <v>18</v>
      </c>
      <c r="I21" s="11">
        <f t="shared" si="4"/>
        <v>82.412060301507537</v>
      </c>
      <c r="J21" s="12">
        <v>2.6901715371763886</v>
      </c>
      <c r="K21" s="11">
        <f t="shared" si="5"/>
        <v>98.654914231411809</v>
      </c>
      <c r="L21" s="10">
        <v>0</v>
      </c>
      <c r="M21" s="11">
        <f t="shared" si="6"/>
        <v>100</v>
      </c>
      <c r="N21" s="13">
        <f t="shared" si="7"/>
        <v>79.090270000000004</v>
      </c>
      <c r="O21" s="33">
        <f t="shared" si="8"/>
        <v>79.090273044994547</v>
      </c>
      <c r="P21" s="14">
        <f t="shared" si="9"/>
        <v>20</v>
      </c>
      <c r="Q21" s="15">
        <v>21</v>
      </c>
      <c r="R21" s="11">
        <f t="shared" si="10"/>
        <v>36</v>
      </c>
      <c r="S21" s="15">
        <v>240</v>
      </c>
      <c r="T21" s="11">
        <f t="shared" si="11"/>
        <v>38.328530259365998</v>
      </c>
      <c r="U21" s="17">
        <v>1.1675388076053257</v>
      </c>
      <c r="V21" s="11">
        <f t="shared" si="12"/>
        <v>94.162305961973374</v>
      </c>
      <c r="W21" s="15">
        <v>8</v>
      </c>
      <c r="X21" s="11">
        <f t="shared" si="13"/>
        <v>53.333333333333336</v>
      </c>
      <c r="Y21" s="16">
        <f t="shared" si="14"/>
        <v>55.45604238866818</v>
      </c>
      <c r="Z21" s="33">
        <f t="shared" si="15"/>
        <v>55.45604238866818</v>
      </c>
      <c r="AA21" s="14">
        <f t="shared" si="16"/>
        <v>9</v>
      </c>
      <c r="AB21" s="15">
        <v>15</v>
      </c>
      <c r="AC21" s="11">
        <f t="shared" si="17"/>
        <v>0</v>
      </c>
      <c r="AD21" s="17">
        <v>30.5</v>
      </c>
      <c r="AE21" s="11">
        <f t="shared" si="18"/>
        <v>85.885167464114829</v>
      </c>
      <c r="AF21" s="17">
        <v>4.4545210411761875</v>
      </c>
      <c r="AG21" s="11">
        <f t="shared" si="19"/>
        <v>70.303193058825414</v>
      </c>
      <c r="AH21" s="17">
        <v>12</v>
      </c>
      <c r="AI21" s="11">
        <f t="shared" si="20"/>
        <v>40</v>
      </c>
      <c r="AJ21" s="16">
        <f t="shared" si="21"/>
        <v>49.047090130735057</v>
      </c>
      <c r="AK21" s="33">
        <f t="shared" si="22"/>
        <v>49.047090130735057</v>
      </c>
      <c r="AL21" s="14">
        <f t="shared" si="23"/>
        <v>23</v>
      </c>
      <c r="AM21" s="15">
        <v>10</v>
      </c>
      <c r="AN21" s="11">
        <f t="shared" si="24"/>
        <v>88.333333333333329</v>
      </c>
      <c r="AO21" s="15">
        <v>1483</v>
      </c>
      <c r="AP21" s="11">
        <f t="shared" si="25"/>
        <v>0</v>
      </c>
      <c r="AQ21" s="17">
        <v>65.345429130806338</v>
      </c>
      <c r="AR21" s="11">
        <f t="shared" si="26"/>
        <v>40.409675167110429</v>
      </c>
      <c r="AS21" s="30" t="s">
        <v>130</v>
      </c>
      <c r="AT21" s="43">
        <f t="shared" si="39"/>
        <v>0</v>
      </c>
      <c r="AU21" s="30" t="s">
        <v>130</v>
      </c>
      <c r="AV21" s="43">
        <f t="shared" si="40"/>
        <v>0</v>
      </c>
      <c r="AW21" s="17">
        <v>39</v>
      </c>
      <c r="AX21" s="11">
        <f t="shared" si="27"/>
        <v>31.192660550458715</v>
      </c>
      <c r="AY21" s="17">
        <v>86.6</v>
      </c>
      <c r="AZ21" s="11">
        <f t="shared" si="28"/>
        <v>0</v>
      </c>
      <c r="BA21" s="11">
        <f t="shared" si="29"/>
        <v>7.7981651376146788</v>
      </c>
      <c r="BB21" s="31">
        <f t="shared" si="30"/>
        <v>34.135289999999998</v>
      </c>
      <c r="BC21" s="33">
        <f t="shared" si="31"/>
        <v>34.135289999999998</v>
      </c>
      <c r="BD21" s="14">
        <f t="shared" si="32"/>
        <v>14</v>
      </c>
      <c r="BE21" s="11">
        <v>0</v>
      </c>
      <c r="BF21" s="15">
        <v>1076</v>
      </c>
      <c r="BG21" s="11">
        <f t="shared" si="33"/>
        <v>21.639344262295083</v>
      </c>
      <c r="BH21" s="17">
        <v>32.025048546976429</v>
      </c>
      <c r="BI21" s="11">
        <f t="shared" si="34"/>
        <v>64.088809283491074</v>
      </c>
      <c r="BJ21" s="17">
        <v>12.5</v>
      </c>
      <c r="BK21" s="11">
        <f t="shared" si="35"/>
        <v>69.444444444444443</v>
      </c>
      <c r="BL21" s="16">
        <f t="shared" si="36"/>
        <v>51.724199330076864</v>
      </c>
      <c r="BM21" s="33">
        <f t="shared" si="37"/>
        <v>51.724199330076864</v>
      </c>
      <c r="BN21" s="14">
        <f t="shared" si="38"/>
        <v>20</v>
      </c>
    </row>
    <row r="22" spans="1:66" x14ac:dyDescent="0.35">
      <c r="A22" s="7" t="s">
        <v>35</v>
      </c>
      <c r="B22" s="7" t="s">
        <v>60</v>
      </c>
      <c r="C22" s="8">
        <f t="shared" si="0"/>
        <v>18</v>
      </c>
      <c r="D22" s="9">
        <f t="shared" si="1"/>
        <v>18</v>
      </c>
      <c r="E22" s="33">
        <f t="shared" si="2"/>
        <v>53.755175844805009</v>
      </c>
      <c r="F22" s="10">
        <v>10</v>
      </c>
      <c r="G22" s="11">
        <f t="shared" si="3"/>
        <v>47.058823529411768</v>
      </c>
      <c r="H22" s="12">
        <v>12.5</v>
      </c>
      <c r="I22" s="11">
        <f t="shared" si="4"/>
        <v>87.939698492462313</v>
      </c>
      <c r="J22" s="12">
        <v>7.4071257292350303</v>
      </c>
      <c r="K22" s="11">
        <f t="shared" si="5"/>
        <v>96.29643713538249</v>
      </c>
      <c r="L22" s="10">
        <v>0</v>
      </c>
      <c r="M22" s="11">
        <f t="shared" si="6"/>
        <v>100</v>
      </c>
      <c r="N22" s="13">
        <f t="shared" si="7"/>
        <v>82.823740000000001</v>
      </c>
      <c r="O22" s="33">
        <f t="shared" si="8"/>
        <v>82.823739789314146</v>
      </c>
      <c r="P22" s="14">
        <f t="shared" si="9"/>
        <v>8</v>
      </c>
      <c r="Q22" s="15">
        <v>21</v>
      </c>
      <c r="R22" s="11">
        <f t="shared" si="10"/>
        <v>36</v>
      </c>
      <c r="S22" s="17">
        <v>352.5</v>
      </c>
      <c r="T22" s="11">
        <f t="shared" si="11"/>
        <v>5.9077809798270895</v>
      </c>
      <c r="U22" s="17">
        <v>1.9446479911430585</v>
      </c>
      <c r="V22" s="11">
        <f t="shared" si="12"/>
        <v>90.276760044284714</v>
      </c>
      <c r="W22" s="15">
        <v>9</v>
      </c>
      <c r="X22" s="11">
        <f t="shared" si="13"/>
        <v>60</v>
      </c>
      <c r="Y22" s="16">
        <f t="shared" si="14"/>
        <v>48.046135256027952</v>
      </c>
      <c r="Z22" s="33">
        <f t="shared" si="15"/>
        <v>48.046135256027952</v>
      </c>
      <c r="AA22" s="14">
        <f t="shared" si="16"/>
        <v>16</v>
      </c>
      <c r="AB22" s="15">
        <v>15</v>
      </c>
      <c r="AC22" s="11">
        <f t="shared" si="17"/>
        <v>0</v>
      </c>
      <c r="AD22" s="15">
        <v>37</v>
      </c>
      <c r="AE22" s="11">
        <f t="shared" si="18"/>
        <v>82.775119617224874</v>
      </c>
      <c r="AF22" s="17">
        <v>1.1330268561036074</v>
      </c>
      <c r="AG22" s="11">
        <f t="shared" si="19"/>
        <v>92.446487625975962</v>
      </c>
      <c r="AH22" s="17">
        <v>12</v>
      </c>
      <c r="AI22" s="11">
        <f t="shared" si="20"/>
        <v>40</v>
      </c>
      <c r="AJ22" s="16">
        <f t="shared" si="21"/>
        <v>53.805401810800205</v>
      </c>
      <c r="AK22" s="33">
        <f t="shared" si="22"/>
        <v>53.805401810800205</v>
      </c>
      <c r="AL22" s="14">
        <f t="shared" si="23"/>
        <v>7</v>
      </c>
      <c r="AM22" s="15">
        <v>10</v>
      </c>
      <c r="AN22" s="11">
        <f t="shared" si="24"/>
        <v>88.333333333333329</v>
      </c>
      <c r="AO22" s="15">
        <v>1501</v>
      </c>
      <c r="AP22" s="11">
        <f t="shared" si="25"/>
        <v>0</v>
      </c>
      <c r="AQ22" s="17">
        <v>64.568103008607693</v>
      </c>
      <c r="AR22" s="11">
        <f t="shared" si="26"/>
        <v>41.751233296272986</v>
      </c>
      <c r="AS22" s="30" t="s">
        <v>130</v>
      </c>
      <c r="AT22" s="43">
        <f t="shared" si="39"/>
        <v>0</v>
      </c>
      <c r="AU22" s="30" t="s">
        <v>130</v>
      </c>
      <c r="AV22" s="43">
        <f t="shared" si="40"/>
        <v>0</v>
      </c>
      <c r="AW22" s="17">
        <v>39</v>
      </c>
      <c r="AX22" s="11">
        <f t="shared" si="27"/>
        <v>31.192660550458715</v>
      </c>
      <c r="AY22" s="17">
        <v>86.6</v>
      </c>
      <c r="AZ22" s="11">
        <f t="shared" si="28"/>
        <v>0</v>
      </c>
      <c r="BA22" s="11">
        <f t="shared" si="29"/>
        <v>7.7981651376146788</v>
      </c>
      <c r="BB22" s="31">
        <f>AVERAGE(AN22,AP22,AR22,BA22)</f>
        <v>34.470682941805251</v>
      </c>
      <c r="BC22" s="33">
        <f t="shared" si="31"/>
        <v>34.470682941805251</v>
      </c>
      <c r="BD22" s="14">
        <f t="shared" si="32"/>
        <v>3</v>
      </c>
      <c r="BE22" s="11">
        <v>0</v>
      </c>
      <c r="BF22" s="15">
        <v>1125</v>
      </c>
      <c r="BG22" s="11">
        <f t="shared" si="33"/>
        <v>17.622950819672131</v>
      </c>
      <c r="BH22" s="17">
        <v>34.039919842350201</v>
      </c>
      <c r="BI22" s="11">
        <f t="shared" si="34"/>
        <v>61.822362382058266</v>
      </c>
      <c r="BJ22" s="17">
        <v>12.5</v>
      </c>
      <c r="BK22" s="11">
        <f t="shared" si="35"/>
        <v>69.444444444444443</v>
      </c>
      <c r="BL22" s="16">
        <f t="shared" si="36"/>
        <v>49.629919215391617</v>
      </c>
      <c r="BM22" s="33">
        <f t="shared" si="37"/>
        <v>49.629919215391617</v>
      </c>
      <c r="BN22" s="14">
        <f t="shared" si="38"/>
        <v>22</v>
      </c>
    </row>
    <row r="23" spans="1:66" s="19" customFormat="1" x14ac:dyDescent="0.35">
      <c r="A23" s="7" t="s">
        <v>85</v>
      </c>
      <c r="B23" s="7" t="s">
        <v>69</v>
      </c>
      <c r="C23" s="8">
        <f t="shared" si="0"/>
        <v>19</v>
      </c>
      <c r="D23" s="9">
        <f t="shared" si="1"/>
        <v>19</v>
      </c>
      <c r="E23" s="33">
        <f t="shared" si="2"/>
        <v>53.512326415221821</v>
      </c>
      <c r="F23" s="10">
        <v>12</v>
      </c>
      <c r="G23" s="11">
        <f t="shared" si="3"/>
        <v>35.294117647058826</v>
      </c>
      <c r="H23" s="10">
        <v>17</v>
      </c>
      <c r="I23" s="11">
        <f t="shared" si="4"/>
        <v>83.417085427135675</v>
      </c>
      <c r="J23" s="12">
        <v>13.571367956909173</v>
      </c>
      <c r="K23" s="11">
        <f t="shared" si="5"/>
        <v>93.214316021545415</v>
      </c>
      <c r="L23" s="10">
        <v>0</v>
      </c>
      <c r="M23" s="11">
        <f t="shared" si="6"/>
        <v>100</v>
      </c>
      <c r="N23" s="13">
        <f t="shared" si="7"/>
        <v>77.981380000000001</v>
      </c>
      <c r="O23" s="33">
        <f t="shared" si="8"/>
        <v>77.981379773934975</v>
      </c>
      <c r="P23" s="14">
        <f t="shared" si="9"/>
        <v>21</v>
      </c>
      <c r="Q23" s="15">
        <v>23</v>
      </c>
      <c r="R23" s="11">
        <f t="shared" si="10"/>
        <v>28</v>
      </c>
      <c r="S23" s="17">
        <v>337.5</v>
      </c>
      <c r="T23" s="11">
        <f t="shared" si="11"/>
        <v>10.230547550432277</v>
      </c>
      <c r="U23" s="17">
        <v>1.5478068025294829</v>
      </c>
      <c r="V23" s="11">
        <f t="shared" si="12"/>
        <v>92.260965987352591</v>
      </c>
      <c r="W23" s="15">
        <v>9</v>
      </c>
      <c r="X23" s="11">
        <f t="shared" si="13"/>
        <v>60</v>
      </c>
      <c r="Y23" s="16">
        <f t="shared" si="14"/>
        <v>47.622878384446217</v>
      </c>
      <c r="Z23" s="33">
        <f t="shared" si="15"/>
        <v>47.622878384446217</v>
      </c>
      <c r="AA23" s="14">
        <f t="shared" si="16"/>
        <v>17</v>
      </c>
      <c r="AB23" s="15">
        <v>14</v>
      </c>
      <c r="AC23" s="11">
        <f t="shared" si="17"/>
        <v>0</v>
      </c>
      <c r="AD23" s="17">
        <v>43.5</v>
      </c>
      <c r="AE23" s="11">
        <f t="shared" si="18"/>
        <v>79.665071770334933</v>
      </c>
      <c r="AF23" s="17">
        <v>2.5740846488841327</v>
      </c>
      <c r="AG23" s="11">
        <f t="shared" si="19"/>
        <v>82.839435674105772</v>
      </c>
      <c r="AH23" s="17">
        <v>13.5</v>
      </c>
      <c r="AI23" s="11">
        <f t="shared" si="20"/>
        <v>45</v>
      </c>
      <c r="AJ23" s="16">
        <f t="shared" si="21"/>
        <v>51.87612686111018</v>
      </c>
      <c r="AK23" s="33">
        <f t="shared" si="22"/>
        <v>51.87612686111018</v>
      </c>
      <c r="AL23" s="14">
        <f t="shared" si="23"/>
        <v>16</v>
      </c>
      <c r="AM23" s="15">
        <v>11</v>
      </c>
      <c r="AN23" s="11">
        <f t="shared" si="24"/>
        <v>86.666666666666671</v>
      </c>
      <c r="AO23" s="15">
        <v>1483</v>
      </c>
      <c r="AP23" s="11">
        <f t="shared" si="25"/>
        <v>0</v>
      </c>
      <c r="AQ23" s="17">
        <v>64.448427130581607</v>
      </c>
      <c r="AR23" s="11">
        <f t="shared" si="26"/>
        <v>41.956814697965065</v>
      </c>
      <c r="AS23" s="30" t="s">
        <v>130</v>
      </c>
      <c r="AT23" s="43">
        <f t="shared" si="39"/>
        <v>0</v>
      </c>
      <c r="AU23" s="30" t="s">
        <v>130</v>
      </c>
      <c r="AV23" s="43">
        <f t="shared" si="40"/>
        <v>0</v>
      </c>
      <c r="AW23" s="17">
        <v>39</v>
      </c>
      <c r="AX23" s="11">
        <f t="shared" si="27"/>
        <v>31.192660550458715</v>
      </c>
      <c r="AY23" s="17">
        <v>86.6</v>
      </c>
      <c r="AZ23" s="11">
        <f t="shared" si="28"/>
        <v>0</v>
      </c>
      <c r="BA23" s="11">
        <f t="shared" si="29"/>
        <v>7.7981651376146788</v>
      </c>
      <c r="BB23" s="31">
        <f t="shared" ref="BB23:BB31" si="41">ROUND(AVERAGE(AN23,AP23,AR23,BA23),5)</f>
        <v>34.105409999999999</v>
      </c>
      <c r="BC23" s="33">
        <f t="shared" si="31"/>
        <v>34.105409999999999</v>
      </c>
      <c r="BD23" s="14">
        <f t="shared" si="32"/>
        <v>16</v>
      </c>
      <c r="BE23" s="11">
        <v>0</v>
      </c>
      <c r="BF23" s="15">
        <v>874</v>
      </c>
      <c r="BG23" s="11">
        <f t="shared" si="33"/>
        <v>38.196721311475407</v>
      </c>
      <c r="BH23" s="17">
        <v>30.466550641039792</v>
      </c>
      <c r="BI23" s="11">
        <f t="shared" si="34"/>
        <v>65.841900291293825</v>
      </c>
      <c r="BJ23" s="17">
        <v>11.5</v>
      </c>
      <c r="BK23" s="11">
        <f t="shared" si="35"/>
        <v>63.888888888888886</v>
      </c>
      <c r="BL23" s="16">
        <f t="shared" si="36"/>
        <v>55.975836830552709</v>
      </c>
      <c r="BM23" s="33">
        <f t="shared" si="37"/>
        <v>55.975836830552709</v>
      </c>
      <c r="BN23" s="14">
        <f t="shared" si="38"/>
        <v>14</v>
      </c>
    </row>
    <row r="24" spans="1:66" x14ac:dyDescent="0.35">
      <c r="A24" s="7" t="s">
        <v>55</v>
      </c>
      <c r="B24" s="7" t="s">
        <v>81</v>
      </c>
      <c r="C24" s="8">
        <f t="shared" si="0"/>
        <v>20</v>
      </c>
      <c r="D24" s="9">
        <f t="shared" si="1"/>
        <v>20</v>
      </c>
      <c r="E24" s="33">
        <f t="shared" si="2"/>
        <v>53.207100791957672</v>
      </c>
      <c r="F24" s="10">
        <v>10</v>
      </c>
      <c r="G24" s="11">
        <f t="shared" si="3"/>
        <v>47.058823529411768</v>
      </c>
      <c r="H24" s="10">
        <v>10</v>
      </c>
      <c r="I24" s="11">
        <f t="shared" si="4"/>
        <v>90.452261306532662</v>
      </c>
      <c r="J24" s="12">
        <v>3.9344886181695702</v>
      </c>
      <c r="K24" s="11">
        <f t="shared" si="5"/>
        <v>98.032755690915195</v>
      </c>
      <c r="L24" s="10">
        <v>0</v>
      </c>
      <c r="M24" s="11">
        <f t="shared" si="6"/>
        <v>100</v>
      </c>
      <c r="N24" s="13">
        <f t="shared" si="7"/>
        <v>83.885959999999997</v>
      </c>
      <c r="O24" s="33">
        <f t="shared" si="8"/>
        <v>83.88596013171491</v>
      </c>
      <c r="P24" s="14">
        <f t="shared" si="9"/>
        <v>4</v>
      </c>
      <c r="Q24" s="15">
        <v>21</v>
      </c>
      <c r="R24" s="11">
        <f t="shared" si="10"/>
        <v>36</v>
      </c>
      <c r="S24" s="15">
        <v>480</v>
      </c>
      <c r="T24" s="11">
        <f t="shared" si="11"/>
        <v>0</v>
      </c>
      <c r="U24" s="17">
        <v>1.1688976617097118</v>
      </c>
      <c r="V24" s="11">
        <f t="shared" si="12"/>
        <v>94.155511691451437</v>
      </c>
      <c r="W24" s="15">
        <v>9</v>
      </c>
      <c r="X24" s="11">
        <f t="shared" si="13"/>
        <v>60</v>
      </c>
      <c r="Y24" s="16">
        <f t="shared" si="14"/>
        <v>47.538877922862859</v>
      </c>
      <c r="Z24" s="33">
        <f t="shared" si="15"/>
        <v>47.538877922862859</v>
      </c>
      <c r="AA24" s="14">
        <f t="shared" si="16"/>
        <v>18</v>
      </c>
      <c r="AB24" s="15">
        <v>17</v>
      </c>
      <c r="AC24" s="11">
        <f t="shared" si="17"/>
        <v>0</v>
      </c>
      <c r="AD24" s="17">
        <v>30.5</v>
      </c>
      <c r="AE24" s="11">
        <f t="shared" si="18"/>
        <v>85.885167464114829</v>
      </c>
      <c r="AF24" s="17">
        <v>2.2546514931565245</v>
      </c>
      <c r="AG24" s="11">
        <f t="shared" si="19"/>
        <v>84.968990045623158</v>
      </c>
      <c r="AH24" s="17">
        <v>15.5</v>
      </c>
      <c r="AI24" s="11">
        <f t="shared" si="20"/>
        <v>51.666666666666664</v>
      </c>
      <c r="AJ24" s="16">
        <f t="shared" si="21"/>
        <v>55.630206044101165</v>
      </c>
      <c r="AK24" s="33">
        <f t="shared" si="22"/>
        <v>55.630206044101165</v>
      </c>
      <c r="AL24" s="14">
        <f t="shared" si="23"/>
        <v>4</v>
      </c>
      <c r="AM24" s="15">
        <v>10</v>
      </c>
      <c r="AN24" s="11">
        <f t="shared" si="24"/>
        <v>88.333333333333329</v>
      </c>
      <c r="AO24" s="15">
        <v>1501</v>
      </c>
      <c r="AP24" s="11">
        <f t="shared" si="25"/>
        <v>0</v>
      </c>
      <c r="AQ24" s="17">
        <v>65.203717354768585</v>
      </c>
      <c r="AR24" s="11">
        <f t="shared" si="26"/>
        <v>40.65507088544372</v>
      </c>
      <c r="AS24" s="30" t="s">
        <v>130</v>
      </c>
      <c r="AT24" s="43">
        <f t="shared" si="39"/>
        <v>0</v>
      </c>
      <c r="AU24" s="30" t="s">
        <v>130</v>
      </c>
      <c r="AV24" s="43">
        <f t="shared" si="40"/>
        <v>0</v>
      </c>
      <c r="AW24" s="17">
        <v>39</v>
      </c>
      <c r="AX24" s="11">
        <f t="shared" si="27"/>
        <v>31.192660550458715</v>
      </c>
      <c r="AY24" s="17">
        <v>86.6</v>
      </c>
      <c r="AZ24" s="11">
        <f t="shared" si="28"/>
        <v>0</v>
      </c>
      <c r="BA24" s="11">
        <f t="shared" si="29"/>
        <v>7.7981651376146788</v>
      </c>
      <c r="BB24" s="31">
        <f t="shared" si="41"/>
        <v>34.196640000000002</v>
      </c>
      <c r="BC24" s="33">
        <f t="shared" si="31"/>
        <v>34.196640000000002</v>
      </c>
      <c r="BD24" s="14">
        <f t="shared" si="32"/>
        <v>13</v>
      </c>
      <c r="BE24" s="11">
        <v>0</v>
      </c>
      <c r="BF24" s="15">
        <v>1316</v>
      </c>
      <c r="BG24" s="11">
        <f t="shared" si="33"/>
        <v>1.9672131147540983</v>
      </c>
      <c r="BH24" s="17">
        <v>28.107626760376203</v>
      </c>
      <c r="BI24" s="11">
        <f t="shared" si="34"/>
        <v>68.495357974829915</v>
      </c>
      <c r="BJ24" s="17">
        <v>11.5</v>
      </c>
      <c r="BK24" s="11">
        <f t="shared" si="35"/>
        <v>63.888888888888886</v>
      </c>
      <c r="BL24" s="16">
        <f t="shared" si="36"/>
        <v>44.783819992824306</v>
      </c>
      <c r="BM24" s="33">
        <f t="shared" si="37"/>
        <v>44.783819992824306</v>
      </c>
      <c r="BN24" s="14">
        <f t="shared" si="38"/>
        <v>26</v>
      </c>
    </row>
    <row r="25" spans="1:66" x14ac:dyDescent="0.35">
      <c r="A25" s="7" t="s">
        <v>51</v>
      </c>
      <c r="B25" s="7" t="s">
        <v>77</v>
      </c>
      <c r="C25" s="8">
        <f t="shared" si="0"/>
        <v>21</v>
      </c>
      <c r="D25" s="9">
        <f t="shared" si="1"/>
        <v>21</v>
      </c>
      <c r="E25" s="33">
        <f t="shared" si="2"/>
        <v>53.092891120767298</v>
      </c>
      <c r="F25" s="10">
        <v>11</v>
      </c>
      <c r="G25" s="11">
        <f t="shared" si="3"/>
        <v>41.176470588235297</v>
      </c>
      <c r="H25" s="12">
        <v>17.5</v>
      </c>
      <c r="I25" s="11">
        <f t="shared" si="4"/>
        <v>82.914572864321613</v>
      </c>
      <c r="J25" s="12">
        <v>4.6585059639544806</v>
      </c>
      <c r="K25" s="11">
        <f t="shared" si="5"/>
        <v>97.670747018022752</v>
      </c>
      <c r="L25" s="10">
        <v>0</v>
      </c>
      <c r="M25" s="11">
        <f t="shared" si="6"/>
        <v>100</v>
      </c>
      <c r="N25" s="13">
        <f t="shared" si="7"/>
        <v>80.440449999999998</v>
      </c>
      <c r="O25" s="33">
        <f t="shared" si="8"/>
        <v>80.440447617644907</v>
      </c>
      <c r="P25" s="14">
        <f t="shared" si="9"/>
        <v>16</v>
      </c>
      <c r="Q25" s="15">
        <v>21</v>
      </c>
      <c r="R25" s="11">
        <f t="shared" si="10"/>
        <v>36</v>
      </c>
      <c r="S25" s="15">
        <v>300</v>
      </c>
      <c r="T25" s="11">
        <f t="shared" si="11"/>
        <v>21.037463976945244</v>
      </c>
      <c r="U25" s="17">
        <v>1.6232839233851031</v>
      </c>
      <c r="V25" s="11">
        <f t="shared" si="12"/>
        <v>91.883580383074488</v>
      </c>
      <c r="W25" s="15">
        <v>8</v>
      </c>
      <c r="X25" s="11">
        <f t="shared" si="13"/>
        <v>53.333333333333336</v>
      </c>
      <c r="Y25" s="16">
        <f t="shared" si="14"/>
        <v>50.563594423338266</v>
      </c>
      <c r="Z25" s="33">
        <f t="shared" si="15"/>
        <v>50.563594423338266</v>
      </c>
      <c r="AA25" s="14">
        <f t="shared" si="16"/>
        <v>13</v>
      </c>
      <c r="AB25" s="15">
        <v>16</v>
      </c>
      <c r="AC25" s="11">
        <f t="shared" si="17"/>
        <v>0</v>
      </c>
      <c r="AD25" s="17">
        <v>35.5</v>
      </c>
      <c r="AE25" s="11">
        <f t="shared" si="18"/>
        <v>83.492822966507177</v>
      </c>
      <c r="AF25" s="17">
        <v>5.9844244675005118</v>
      </c>
      <c r="AG25" s="11">
        <f t="shared" si="19"/>
        <v>60.103836883329919</v>
      </c>
      <c r="AH25" s="17">
        <v>11.5</v>
      </c>
      <c r="AI25" s="11">
        <f t="shared" si="20"/>
        <v>38.333333333333336</v>
      </c>
      <c r="AJ25" s="16">
        <f t="shared" si="21"/>
        <v>45.48249829579261</v>
      </c>
      <c r="AK25" s="33">
        <f t="shared" si="22"/>
        <v>45.48249829579261</v>
      </c>
      <c r="AL25" s="14">
        <f t="shared" si="23"/>
        <v>26</v>
      </c>
      <c r="AM25" s="15">
        <v>10</v>
      </c>
      <c r="AN25" s="11">
        <f t="shared" si="24"/>
        <v>88.333333333333329</v>
      </c>
      <c r="AO25" s="15">
        <v>1483</v>
      </c>
      <c r="AP25" s="11">
        <f t="shared" si="25"/>
        <v>0</v>
      </c>
      <c r="AQ25" s="17">
        <v>65.098681594576476</v>
      </c>
      <c r="AR25" s="11">
        <f t="shared" si="26"/>
        <v>40.836717668170671</v>
      </c>
      <c r="AS25" s="30" t="s">
        <v>130</v>
      </c>
      <c r="AT25" s="43">
        <f t="shared" si="39"/>
        <v>0</v>
      </c>
      <c r="AU25" s="30" t="s">
        <v>130</v>
      </c>
      <c r="AV25" s="43">
        <f t="shared" si="40"/>
        <v>0</v>
      </c>
      <c r="AW25" s="17">
        <v>39</v>
      </c>
      <c r="AX25" s="11">
        <f t="shared" si="27"/>
        <v>31.192660550458715</v>
      </c>
      <c r="AY25" s="17">
        <v>86.6</v>
      </c>
      <c r="AZ25" s="11">
        <f t="shared" si="28"/>
        <v>0</v>
      </c>
      <c r="BA25" s="11">
        <f t="shared" si="29"/>
        <v>7.7981651376146788</v>
      </c>
      <c r="BB25" s="31">
        <f t="shared" si="41"/>
        <v>34.242049999999999</v>
      </c>
      <c r="BC25" s="33">
        <f t="shared" si="31"/>
        <v>34.242049999999999</v>
      </c>
      <c r="BD25" s="14">
        <f t="shared" si="32"/>
        <v>11</v>
      </c>
      <c r="BE25" s="11">
        <v>0</v>
      </c>
      <c r="BF25" s="15">
        <v>1017</v>
      </c>
      <c r="BG25" s="11">
        <f t="shared" si="33"/>
        <v>26.475409836065573</v>
      </c>
      <c r="BH25" s="17">
        <v>23.353315252974564</v>
      </c>
      <c r="BI25" s="11">
        <f t="shared" si="34"/>
        <v>73.843289929162452</v>
      </c>
      <c r="BJ25" s="17">
        <v>11.5</v>
      </c>
      <c r="BK25" s="11">
        <f t="shared" si="35"/>
        <v>63.888888888888886</v>
      </c>
      <c r="BL25" s="16">
        <f t="shared" si="36"/>
        <v>54.735862884705632</v>
      </c>
      <c r="BM25" s="33">
        <f t="shared" si="37"/>
        <v>54.735862884705632</v>
      </c>
      <c r="BN25" s="14">
        <f t="shared" si="38"/>
        <v>16</v>
      </c>
    </row>
    <row r="26" spans="1:66" x14ac:dyDescent="0.35">
      <c r="A26" s="7" t="s">
        <v>52</v>
      </c>
      <c r="B26" s="7" t="s">
        <v>78</v>
      </c>
      <c r="C26" s="8">
        <f t="shared" si="0"/>
        <v>22</v>
      </c>
      <c r="D26" s="9">
        <f t="shared" si="1"/>
        <v>22</v>
      </c>
      <c r="E26" s="33">
        <f t="shared" si="2"/>
        <v>52.889423330374328</v>
      </c>
      <c r="F26" s="10">
        <v>10</v>
      </c>
      <c r="G26" s="11">
        <f t="shared" si="3"/>
        <v>47.058823529411768</v>
      </c>
      <c r="H26" s="12">
        <v>14.5</v>
      </c>
      <c r="I26" s="11">
        <f t="shared" si="4"/>
        <v>85.929648241206024</v>
      </c>
      <c r="J26" s="12">
        <v>1.7202511167205292</v>
      </c>
      <c r="K26" s="11">
        <f t="shared" si="5"/>
        <v>99.139874441639734</v>
      </c>
      <c r="L26" s="10">
        <v>0</v>
      </c>
      <c r="M26" s="11">
        <f t="shared" si="6"/>
        <v>100</v>
      </c>
      <c r="N26" s="13">
        <f t="shared" si="7"/>
        <v>83.032089999999997</v>
      </c>
      <c r="O26" s="33">
        <f t="shared" si="8"/>
        <v>83.032086553064374</v>
      </c>
      <c r="P26" s="14">
        <f t="shared" si="9"/>
        <v>7</v>
      </c>
      <c r="Q26" s="15">
        <v>22</v>
      </c>
      <c r="R26" s="11">
        <f t="shared" si="10"/>
        <v>32</v>
      </c>
      <c r="S26" s="17">
        <v>367.5</v>
      </c>
      <c r="T26" s="11">
        <f t="shared" si="11"/>
        <v>1.5850144092219021</v>
      </c>
      <c r="U26" s="17">
        <v>1.4787248795213275</v>
      </c>
      <c r="V26" s="11">
        <f t="shared" si="12"/>
        <v>92.606375602393371</v>
      </c>
      <c r="W26" s="15">
        <v>9</v>
      </c>
      <c r="X26" s="11">
        <f t="shared" si="13"/>
        <v>60</v>
      </c>
      <c r="Y26" s="16">
        <f t="shared" si="14"/>
        <v>46.547847502903821</v>
      </c>
      <c r="Z26" s="33">
        <f t="shared" si="15"/>
        <v>46.547847502903821</v>
      </c>
      <c r="AA26" s="14">
        <f t="shared" si="16"/>
        <v>20</v>
      </c>
      <c r="AB26" s="15">
        <v>18</v>
      </c>
      <c r="AC26" s="11">
        <f t="shared" si="17"/>
        <v>0</v>
      </c>
      <c r="AD26" s="17">
        <v>51.5</v>
      </c>
      <c r="AE26" s="11">
        <f t="shared" si="18"/>
        <v>75.837320574162675</v>
      </c>
      <c r="AF26" s="17">
        <v>3.4927690368605888</v>
      </c>
      <c r="AG26" s="11">
        <f t="shared" si="19"/>
        <v>76.714873087596075</v>
      </c>
      <c r="AH26" s="17">
        <v>13</v>
      </c>
      <c r="AI26" s="11">
        <f t="shared" si="20"/>
        <v>43.333333333333336</v>
      </c>
      <c r="AJ26" s="16">
        <f t="shared" si="21"/>
        <v>48.97138174877302</v>
      </c>
      <c r="AK26" s="33">
        <f t="shared" si="22"/>
        <v>48.97138174877302</v>
      </c>
      <c r="AL26" s="14">
        <f t="shared" si="23"/>
        <v>24</v>
      </c>
      <c r="AM26" s="15">
        <v>10</v>
      </c>
      <c r="AN26" s="11">
        <f t="shared" si="24"/>
        <v>88.333333333333329</v>
      </c>
      <c r="AO26" s="15">
        <v>1501</v>
      </c>
      <c r="AP26" s="11">
        <f t="shared" si="25"/>
        <v>0</v>
      </c>
      <c r="AQ26" s="17">
        <v>65.144843266509227</v>
      </c>
      <c r="AR26" s="11">
        <f t="shared" si="26"/>
        <v>40.756911510340558</v>
      </c>
      <c r="AS26" s="30" t="s">
        <v>130</v>
      </c>
      <c r="AT26" s="43">
        <f t="shared" si="39"/>
        <v>0</v>
      </c>
      <c r="AU26" s="30" t="s">
        <v>130</v>
      </c>
      <c r="AV26" s="43">
        <f t="shared" si="40"/>
        <v>0</v>
      </c>
      <c r="AW26" s="17">
        <v>39</v>
      </c>
      <c r="AX26" s="11">
        <f t="shared" si="27"/>
        <v>31.192660550458715</v>
      </c>
      <c r="AY26" s="17">
        <v>86.6</v>
      </c>
      <c r="AZ26" s="11">
        <f t="shared" si="28"/>
        <v>0</v>
      </c>
      <c r="BA26" s="11">
        <f t="shared" si="29"/>
        <v>7.7981651376146788</v>
      </c>
      <c r="BB26" s="31">
        <f t="shared" si="41"/>
        <v>34.222099999999998</v>
      </c>
      <c r="BC26" s="33">
        <f t="shared" si="31"/>
        <v>34.222099999999998</v>
      </c>
      <c r="BD26" s="14">
        <f t="shared" si="32"/>
        <v>12</v>
      </c>
      <c r="BE26" s="11">
        <v>0</v>
      </c>
      <c r="BF26" s="15">
        <v>1078</v>
      </c>
      <c r="BG26" s="11">
        <f t="shared" si="33"/>
        <v>21.475409836065573</v>
      </c>
      <c r="BH26" s="17">
        <v>27.075110600165015</v>
      </c>
      <c r="BI26" s="11">
        <f t="shared" si="34"/>
        <v>69.656793475629897</v>
      </c>
      <c r="BJ26" s="17">
        <v>11.5</v>
      </c>
      <c r="BK26" s="11">
        <f t="shared" si="35"/>
        <v>63.888888888888886</v>
      </c>
      <c r="BL26" s="16">
        <f t="shared" si="36"/>
        <v>51.673697400194783</v>
      </c>
      <c r="BM26" s="33">
        <f t="shared" si="37"/>
        <v>51.673697400194783</v>
      </c>
      <c r="BN26" s="14">
        <f t="shared" si="38"/>
        <v>21</v>
      </c>
    </row>
    <row r="27" spans="1:66" x14ac:dyDescent="0.35">
      <c r="A27" s="7" t="s">
        <v>45</v>
      </c>
      <c r="B27" s="7" t="s">
        <v>72</v>
      </c>
      <c r="C27" s="8">
        <f t="shared" si="0"/>
        <v>23</v>
      </c>
      <c r="D27" s="9">
        <f t="shared" si="1"/>
        <v>23</v>
      </c>
      <c r="E27" s="33">
        <f t="shared" si="2"/>
        <v>52.697991976128534</v>
      </c>
      <c r="F27" s="10">
        <v>9</v>
      </c>
      <c r="G27" s="11">
        <f t="shared" si="3"/>
        <v>52.941176470588232</v>
      </c>
      <c r="H27" s="12">
        <v>11.5</v>
      </c>
      <c r="I27" s="11">
        <f t="shared" si="4"/>
        <v>88.94472361809045</v>
      </c>
      <c r="J27" s="12">
        <v>6.2629501448352318</v>
      </c>
      <c r="K27" s="11">
        <f t="shared" si="5"/>
        <v>96.868524927582385</v>
      </c>
      <c r="L27" s="10">
        <v>0</v>
      </c>
      <c r="M27" s="11">
        <f t="shared" si="6"/>
        <v>100</v>
      </c>
      <c r="N27" s="13">
        <f t="shared" si="7"/>
        <v>84.688609999999997</v>
      </c>
      <c r="O27" s="33">
        <f t="shared" si="8"/>
        <v>84.688606254065263</v>
      </c>
      <c r="P27" s="14">
        <f t="shared" si="9"/>
        <v>1</v>
      </c>
      <c r="Q27" s="15">
        <v>23</v>
      </c>
      <c r="R27" s="11">
        <f t="shared" si="10"/>
        <v>28</v>
      </c>
      <c r="S27" s="15">
        <v>519</v>
      </c>
      <c r="T27" s="11">
        <f t="shared" si="11"/>
        <v>0</v>
      </c>
      <c r="U27" s="17">
        <v>2.0058777814732056</v>
      </c>
      <c r="V27" s="11">
        <f t="shared" si="12"/>
        <v>89.970611092633959</v>
      </c>
      <c r="W27" s="15">
        <v>9</v>
      </c>
      <c r="X27" s="11">
        <f t="shared" si="13"/>
        <v>60</v>
      </c>
      <c r="Y27" s="16">
        <f t="shared" si="14"/>
        <v>44.49265277315849</v>
      </c>
      <c r="Z27" s="33">
        <f t="shared" si="15"/>
        <v>44.49265277315849</v>
      </c>
      <c r="AA27" s="14">
        <f t="shared" si="16"/>
        <v>25</v>
      </c>
      <c r="AB27" s="15">
        <v>16</v>
      </c>
      <c r="AC27" s="11">
        <f t="shared" si="17"/>
        <v>0</v>
      </c>
      <c r="AD27" s="17">
        <v>23.5</v>
      </c>
      <c r="AE27" s="11">
        <f t="shared" si="18"/>
        <v>89.234449760765557</v>
      </c>
      <c r="AF27" s="17">
        <v>3.2722157313951534</v>
      </c>
      <c r="AG27" s="11">
        <f t="shared" si="19"/>
        <v>78.185228457365639</v>
      </c>
      <c r="AH27" s="17">
        <v>14</v>
      </c>
      <c r="AI27" s="11">
        <f t="shared" si="20"/>
        <v>46.666666666666664</v>
      </c>
      <c r="AJ27" s="16">
        <f t="shared" si="21"/>
        <v>53.521586221199463</v>
      </c>
      <c r="AK27" s="33">
        <f t="shared" si="22"/>
        <v>53.521586221199463</v>
      </c>
      <c r="AL27" s="14">
        <f t="shared" si="23"/>
        <v>9</v>
      </c>
      <c r="AM27" s="15">
        <v>12</v>
      </c>
      <c r="AN27" s="11">
        <f t="shared" si="24"/>
        <v>85</v>
      </c>
      <c r="AO27" s="15">
        <v>1501</v>
      </c>
      <c r="AP27" s="11">
        <f t="shared" si="25"/>
        <v>0</v>
      </c>
      <c r="AQ27" s="17">
        <v>65.988649611554777</v>
      </c>
      <c r="AR27" s="11">
        <f t="shared" si="26"/>
        <v>39.291098319995591</v>
      </c>
      <c r="AS27" s="30" t="s">
        <v>130</v>
      </c>
      <c r="AT27" s="43">
        <f t="shared" si="39"/>
        <v>0</v>
      </c>
      <c r="AU27" s="30" t="s">
        <v>130</v>
      </c>
      <c r="AV27" s="43">
        <f t="shared" si="40"/>
        <v>0</v>
      </c>
      <c r="AW27" s="17">
        <v>39</v>
      </c>
      <c r="AX27" s="11">
        <f t="shared" si="27"/>
        <v>31.192660550458715</v>
      </c>
      <c r="AY27" s="17">
        <v>86.6</v>
      </c>
      <c r="AZ27" s="11">
        <f t="shared" si="28"/>
        <v>0</v>
      </c>
      <c r="BA27" s="11">
        <f t="shared" si="29"/>
        <v>7.7981651376146788</v>
      </c>
      <c r="BB27" s="31">
        <f t="shared" si="41"/>
        <v>33.022320000000001</v>
      </c>
      <c r="BC27" s="33">
        <f t="shared" si="31"/>
        <v>33.022320000000001</v>
      </c>
      <c r="BD27" s="14">
        <f t="shared" si="32"/>
        <v>27</v>
      </c>
      <c r="BE27" s="11">
        <v>0</v>
      </c>
      <c r="BF27" s="15">
        <v>1261</v>
      </c>
      <c r="BG27" s="11">
        <f t="shared" si="33"/>
        <v>6.4754098360655741</v>
      </c>
      <c r="BH27" s="17">
        <v>29.10405316165215</v>
      </c>
      <c r="BI27" s="11">
        <f t="shared" si="34"/>
        <v>67.374518378344035</v>
      </c>
      <c r="BJ27" s="17">
        <v>12.5</v>
      </c>
      <c r="BK27" s="11">
        <f t="shared" si="35"/>
        <v>69.444444444444443</v>
      </c>
      <c r="BL27" s="16">
        <f t="shared" si="36"/>
        <v>47.764790886284686</v>
      </c>
      <c r="BM27" s="33">
        <f t="shared" si="37"/>
        <v>47.764790886284686</v>
      </c>
      <c r="BN27" s="14">
        <f t="shared" si="38"/>
        <v>24</v>
      </c>
    </row>
    <row r="28" spans="1:66" x14ac:dyDescent="0.35">
      <c r="A28" s="7" t="s">
        <v>37</v>
      </c>
      <c r="B28" s="7" t="s">
        <v>63</v>
      </c>
      <c r="C28" s="8">
        <f t="shared" si="0"/>
        <v>24</v>
      </c>
      <c r="D28" s="9">
        <f t="shared" si="1"/>
        <v>24</v>
      </c>
      <c r="E28" s="33">
        <f t="shared" si="2"/>
        <v>52.526354347312875</v>
      </c>
      <c r="F28" s="10">
        <v>11</v>
      </c>
      <c r="G28" s="11">
        <f t="shared" si="3"/>
        <v>41.176470588235297</v>
      </c>
      <c r="H28" s="12">
        <v>19.5</v>
      </c>
      <c r="I28" s="11">
        <f t="shared" si="4"/>
        <v>80.904522613065325</v>
      </c>
      <c r="J28" s="12">
        <v>7.0136081750702752</v>
      </c>
      <c r="K28" s="11">
        <f t="shared" si="5"/>
        <v>96.493195912464856</v>
      </c>
      <c r="L28" s="10">
        <v>0</v>
      </c>
      <c r="M28" s="11">
        <f t="shared" si="6"/>
        <v>100</v>
      </c>
      <c r="N28" s="13">
        <f t="shared" si="7"/>
        <v>79.643550000000005</v>
      </c>
      <c r="O28" s="33">
        <f t="shared" si="8"/>
        <v>79.643547278441375</v>
      </c>
      <c r="P28" s="14">
        <f t="shared" si="9"/>
        <v>17</v>
      </c>
      <c r="Q28" s="15">
        <v>22</v>
      </c>
      <c r="R28" s="11">
        <f t="shared" si="10"/>
        <v>32</v>
      </c>
      <c r="S28" s="17">
        <v>292.5</v>
      </c>
      <c r="T28" s="11">
        <f t="shared" si="11"/>
        <v>23.198847262247838</v>
      </c>
      <c r="U28" s="17">
        <v>1.8214171447481924</v>
      </c>
      <c r="V28" s="11">
        <f t="shared" si="12"/>
        <v>90.892914276259035</v>
      </c>
      <c r="W28" s="15">
        <v>9</v>
      </c>
      <c r="X28" s="11">
        <f t="shared" si="13"/>
        <v>60</v>
      </c>
      <c r="Y28" s="16">
        <f t="shared" si="14"/>
        <v>51.522940384626722</v>
      </c>
      <c r="Z28" s="33">
        <f t="shared" si="15"/>
        <v>51.522940384626722</v>
      </c>
      <c r="AA28" s="14">
        <f t="shared" si="16"/>
        <v>12</v>
      </c>
      <c r="AB28" s="15">
        <v>15</v>
      </c>
      <c r="AC28" s="11">
        <f t="shared" si="17"/>
        <v>0</v>
      </c>
      <c r="AD28" s="17">
        <v>44.5</v>
      </c>
      <c r="AE28" s="11">
        <f t="shared" si="18"/>
        <v>79.186602870813402</v>
      </c>
      <c r="AF28" s="17">
        <v>3.9874495129642371</v>
      </c>
      <c r="AG28" s="11">
        <f t="shared" si="19"/>
        <v>73.417003246905097</v>
      </c>
      <c r="AH28" s="17">
        <v>13.5</v>
      </c>
      <c r="AI28" s="11">
        <f t="shared" si="20"/>
        <v>45</v>
      </c>
      <c r="AJ28" s="16">
        <f t="shared" si="21"/>
        <v>49.400901529429625</v>
      </c>
      <c r="AK28" s="33">
        <f t="shared" si="22"/>
        <v>49.400901529429625</v>
      </c>
      <c r="AL28" s="14">
        <f t="shared" si="23"/>
        <v>22</v>
      </c>
      <c r="AM28" s="15">
        <v>12</v>
      </c>
      <c r="AN28" s="11">
        <f t="shared" si="24"/>
        <v>85</v>
      </c>
      <c r="AO28" s="15">
        <v>1501</v>
      </c>
      <c r="AP28" s="11">
        <f t="shared" si="25"/>
        <v>0</v>
      </c>
      <c r="AQ28" s="17">
        <v>65.686172975140948</v>
      </c>
      <c r="AR28" s="11">
        <f t="shared" si="26"/>
        <v>39.818091052155935</v>
      </c>
      <c r="AS28" s="30" t="s">
        <v>130</v>
      </c>
      <c r="AT28" s="43">
        <f t="shared" si="39"/>
        <v>0</v>
      </c>
      <c r="AU28" s="30" t="s">
        <v>130</v>
      </c>
      <c r="AV28" s="43">
        <f t="shared" si="40"/>
        <v>0</v>
      </c>
      <c r="AW28" s="17">
        <v>39</v>
      </c>
      <c r="AX28" s="11">
        <f t="shared" si="27"/>
        <v>31.192660550458715</v>
      </c>
      <c r="AY28" s="17">
        <v>86.6</v>
      </c>
      <c r="AZ28" s="11">
        <f t="shared" si="28"/>
        <v>0</v>
      </c>
      <c r="BA28" s="11">
        <f t="shared" si="29"/>
        <v>7.7981651376146788</v>
      </c>
      <c r="BB28" s="31">
        <f t="shared" si="41"/>
        <v>33.154060000000001</v>
      </c>
      <c r="BC28" s="33">
        <f t="shared" si="31"/>
        <v>33.154060000000001</v>
      </c>
      <c r="BD28" s="14">
        <f t="shared" si="32"/>
        <v>26</v>
      </c>
      <c r="BE28" s="11">
        <v>0</v>
      </c>
      <c r="BF28" s="15">
        <v>1149</v>
      </c>
      <c r="BG28" s="11">
        <f t="shared" si="33"/>
        <v>15.655737704918034</v>
      </c>
      <c r="BH28" s="17">
        <v>29.271350075265595</v>
      </c>
      <c r="BI28" s="11">
        <f t="shared" si="34"/>
        <v>67.186332873716992</v>
      </c>
      <c r="BJ28" s="17">
        <v>11.5</v>
      </c>
      <c r="BK28" s="11">
        <f t="shared" si="35"/>
        <v>63.888888888888886</v>
      </c>
      <c r="BL28" s="16">
        <f t="shared" si="36"/>
        <v>48.910319822507972</v>
      </c>
      <c r="BM28" s="33">
        <f t="shared" si="37"/>
        <v>48.910319822507972</v>
      </c>
      <c r="BN28" s="14">
        <f t="shared" si="38"/>
        <v>23</v>
      </c>
    </row>
    <row r="29" spans="1:66" x14ac:dyDescent="0.35">
      <c r="A29" s="7" t="s">
        <v>36</v>
      </c>
      <c r="B29" s="7" t="s">
        <v>61</v>
      </c>
      <c r="C29" s="8">
        <f t="shared" si="0"/>
        <v>25</v>
      </c>
      <c r="D29" s="9">
        <f t="shared" si="1"/>
        <v>25</v>
      </c>
      <c r="E29" s="33">
        <f t="shared" si="2"/>
        <v>52.335859788413913</v>
      </c>
      <c r="F29" s="10">
        <v>12</v>
      </c>
      <c r="G29" s="11">
        <f t="shared" si="3"/>
        <v>35.294117647058826</v>
      </c>
      <c r="H29" s="12">
        <v>15.5</v>
      </c>
      <c r="I29" s="11">
        <f t="shared" si="4"/>
        <v>84.924623115577887</v>
      </c>
      <c r="J29" s="12">
        <v>4.6816491924496262</v>
      </c>
      <c r="K29" s="11">
        <f t="shared" si="5"/>
        <v>97.659175403775194</v>
      </c>
      <c r="L29" s="10">
        <v>0</v>
      </c>
      <c r="M29" s="11">
        <f t="shared" si="6"/>
        <v>100</v>
      </c>
      <c r="N29" s="13">
        <f t="shared" si="7"/>
        <v>79.469480000000004</v>
      </c>
      <c r="O29" s="33">
        <f t="shared" si="8"/>
        <v>79.46947904160298</v>
      </c>
      <c r="P29" s="14">
        <f t="shared" si="9"/>
        <v>19</v>
      </c>
      <c r="Q29" s="15">
        <v>22</v>
      </c>
      <c r="R29" s="11">
        <f t="shared" si="10"/>
        <v>32</v>
      </c>
      <c r="S29" s="17">
        <v>397.5</v>
      </c>
      <c r="T29" s="11">
        <f t="shared" si="11"/>
        <v>0</v>
      </c>
      <c r="U29" s="17">
        <v>1.4620664659499267</v>
      </c>
      <c r="V29" s="11">
        <f t="shared" si="12"/>
        <v>92.689667670250373</v>
      </c>
      <c r="W29" s="15">
        <v>9</v>
      </c>
      <c r="X29" s="11">
        <f t="shared" si="13"/>
        <v>60</v>
      </c>
      <c r="Y29" s="16">
        <f t="shared" si="14"/>
        <v>46.172416917562593</v>
      </c>
      <c r="Z29" s="33">
        <f t="shared" si="15"/>
        <v>46.172416917562593</v>
      </c>
      <c r="AA29" s="14">
        <f t="shared" si="16"/>
        <v>21</v>
      </c>
      <c r="AB29" s="15">
        <v>19</v>
      </c>
      <c r="AC29" s="11">
        <f t="shared" si="17"/>
        <v>0</v>
      </c>
      <c r="AD29" s="15">
        <v>68</v>
      </c>
      <c r="AE29" s="11">
        <f t="shared" si="18"/>
        <v>67.942583732057415</v>
      </c>
      <c r="AF29" s="17">
        <v>3.832271013559998</v>
      </c>
      <c r="AG29" s="11">
        <f t="shared" si="19"/>
        <v>74.451526576266673</v>
      </c>
      <c r="AH29" s="17">
        <v>11.5</v>
      </c>
      <c r="AI29" s="11">
        <f t="shared" si="20"/>
        <v>38.333333333333336</v>
      </c>
      <c r="AJ29" s="16">
        <f t="shared" si="21"/>
        <v>45.181860910414358</v>
      </c>
      <c r="AK29" s="33">
        <f t="shared" si="22"/>
        <v>45.181860910414358</v>
      </c>
      <c r="AL29" s="14">
        <f t="shared" si="23"/>
        <v>27</v>
      </c>
      <c r="AM29" s="15">
        <v>10</v>
      </c>
      <c r="AN29" s="11">
        <f t="shared" si="24"/>
        <v>88.333333333333329</v>
      </c>
      <c r="AO29" s="15">
        <v>1483</v>
      </c>
      <c r="AP29" s="11">
        <f t="shared" si="25"/>
        <v>0</v>
      </c>
      <c r="AQ29" s="17">
        <v>64.808279814849783</v>
      </c>
      <c r="AR29" s="11">
        <f t="shared" si="26"/>
        <v>41.33788677819139</v>
      </c>
      <c r="AS29" s="30" t="s">
        <v>130</v>
      </c>
      <c r="AT29" s="43">
        <f t="shared" si="39"/>
        <v>0</v>
      </c>
      <c r="AU29" s="30" t="s">
        <v>130</v>
      </c>
      <c r="AV29" s="43">
        <f t="shared" si="40"/>
        <v>0</v>
      </c>
      <c r="AW29" s="17">
        <v>39</v>
      </c>
      <c r="AX29" s="11">
        <f t="shared" si="27"/>
        <v>31.192660550458715</v>
      </c>
      <c r="AY29" s="17">
        <v>86.6</v>
      </c>
      <c r="AZ29" s="11">
        <f t="shared" si="28"/>
        <v>0</v>
      </c>
      <c r="BA29" s="11">
        <f t="shared" si="29"/>
        <v>7.7981651376146788</v>
      </c>
      <c r="BB29" s="31">
        <f t="shared" si="41"/>
        <v>34.367350000000002</v>
      </c>
      <c r="BC29" s="33">
        <f t="shared" si="31"/>
        <v>34.367350000000002</v>
      </c>
      <c r="BD29" s="14">
        <f t="shared" si="32"/>
        <v>5</v>
      </c>
      <c r="BE29" s="11">
        <v>0</v>
      </c>
      <c r="BF29" s="15">
        <v>922</v>
      </c>
      <c r="BG29" s="11">
        <f t="shared" si="33"/>
        <v>34.26229508196721</v>
      </c>
      <c r="BH29" s="17">
        <v>30.541285737694977</v>
      </c>
      <c r="BI29" s="11">
        <f t="shared" si="34"/>
        <v>65.757833815866164</v>
      </c>
      <c r="BJ29" s="17">
        <v>12.5</v>
      </c>
      <c r="BK29" s="11">
        <f t="shared" si="35"/>
        <v>69.444444444444443</v>
      </c>
      <c r="BL29" s="16">
        <f t="shared" si="36"/>
        <v>56.488191114092608</v>
      </c>
      <c r="BM29" s="33">
        <f t="shared" si="37"/>
        <v>56.488191114092608</v>
      </c>
      <c r="BN29" s="14">
        <f t="shared" si="38"/>
        <v>13</v>
      </c>
    </row>
    <row r="30" spans="1:66" x14ac:dyDescent="0.35">
      <c r="A30" s="7" t="s">
        <v>39</v>
      </c>
      <c r="B30" s="7" t="s">
        <v>65</v>
      </c>
      <c r="C30" s="8">
        <f t="shared" si="0"/>
        <v>26</v>
      </c>
      <c r="D30" s="9">
        <f t="shared" si="1"/>
        <v>26</v>
      </c>
      <c r="E30" s="33">
        <f t="shared" si="2"/>
        <v>51.723292624774373</v>
      </c>
      <c r="F30" s="10">
        <v>10</v>
      </c>
      <c r="G30" s="11">
        <f t="shared" si="3"/>
        <v>47.058823529411768</v>
      </c>
      <c r="H30" s="12">
        <v>14.5</v>
      </c>
      <c r="I30" s="11">
        <f t="shared" si="4"/>
        <v>85.929648241206024</v>
      </c>
      <c r="J30" s="12">
        <v>5.7117388531181161</v>
      </c>
      <c r="K30" s="11">
        <f t="shared" si="5"/>
        <v>97.144130573440947</v>
      </c>
      <c r="L30" s="10">
        <v>0</v>
      </c>
      <c r="M30" s="11">
        <f t="shared" si="6"/>
        <v>100</v>
      </c>
      <c r="N30" s="13">
        <f t="shared" si="7"/>
        <v>82.533150000000006</v>
      </c>
      <c r="O30" s="33">
        <f t="shared" si="8"/>
        <v>82.533150586014685</v>
      </c>
      <c r="P30" s="14">
        <f t="shared" si="9"/>
        <v>9</v>
      </c>
      <c r="Q30" s="15">
        <v>23</v>
      </c>
      <c r="R30" s="11">
        <f t="shared" si="10"/>
        <v>28</v>
      </c>
      <c r="S30" s="17">
        <v>413.5</v>
      </c>
      <c r="T30" s="11">
        <f t="shared" si="11"/>
        <v>0</v>
      </c>
      <c r="U30" s="17">
        <v>0.93358037649672854</v>
      </c>
      <c r="V30" s="11">
        <f t="shared" si="12"/>
        <v>95.332098117516367</v>
      </c>
      <c r="W30" s="15">
        <v>9</v>
      </c>
      <c r="X30" s="11">
        <f t="shared" si="13"/>
        <v>60</v>
      </c>
      <c r="Y30" s="16">
        <f t="shared" si="14"/>
        <v>45.833024529379088</v>
      </c>
      <c r="Z30" s="33">
        <f t="shared" si="15"/>
        <v>45.833024529379088</v>
      </c>
      <c r="AA30" s="14">
        <f t="shared" si="16"/>
        <v>22</v>
      </c>
      <c r="AB30" s="15">
        <v>16</v>
      </c>
      <c r="AC30" s="11">
        <f t="shared" si="17"/>
        <v>0</v>
      </c>
      <c r="AD30" s="17">
        <v>34.5</v>
      </c>
      <c r="AE30" s="11">
        <f t="shared" si="18"/>
        <v>83.971291866028707</v>
      </c>
      <c r="AF30" s="17">
        <v>2.6647734810958266</v>
      </c>
      <c r="AG30" s="11">
        <f t="shared" si="19"/>
        <v>82.234843459361159</v>
      </c>
      <c r="AH30" s="17">
        <v>16</v>
      </c>
      <c r="AI30" s="11">
        <f t="shared" si="20"/>
        <v>53.333333333333336</v>
      </c>
      <c r="AJ30" s="16">
        <f t="shared" si="21"/>
        <v>54.884867164680806</v>
      </c>
      <c r="AK30" s="33">
        <f t="shared" si="22"/>
        <v>54.884867164680806</v>
      </c>
      <c r="AL30" s="14">
        <f t="shared" si="23"/>
        <v>5</v>
      </c>
      <c r="AM30" s="15">
        <v>9</v>
      </c>
      <c r="AN30" s="11">
        <f t="shared" si="24"/>
        <v>90</v>
      </c>
      <c r="AO30" s="15">
        <v>1483</v>
      </c>
      <c r="AP30" s="11">
        <f t="shared" si="25"/>
        <v>0</v>
      </c>
      <c r="AQ30" s="17">
        <v>64.447158301943659</v>
      </c>
      <c r="AR30" s="11">
        <f t="shared" si="26"/>
        <v>41.958992964150696</v>
      </c>
      <c r="AS30" s="30" t="s">
        <v>130</v>
      </c>
      <c r="AT30" s="43">
        <f t="shared" si="39"/>
        <v>0</v>
      </c>
      <c r="AU30" s="30" t="s">
        <v>130</v>
      </c>
      <c r="AV30" s="43">
        <f t="shared" si="40"/>
        <v>0</v>
      </c>
      <c r="AW30" s="17">
        <v>39</v>
      </c>
      <c r="AX30" s="11">
        <f t="shared" si="27"/>
        <v>31.192660550458715</v>
      </c>
      <c r="AY30" s="17">
        <v>86.6</v>
      </c>
      <c r="AZ30" s="11">
        <f t="shared" si="28"/>
        <v>0</v>
      </c>
      <c r="BA30" s="11">
        <f t="shared" si="29"/>
        <v>7.7981651376146788</v>
      </c>
      <c r="BB30" s="31">
        <f t="shared" si="41"/>
        <v>34.93929</v>
      </c>
      <c r="BC30" s="33">
        <f t="shared" si="31"/>
        <v>34.93929</v>
      </c>
      <c r="BD30" s="14">
        <f t="shared" si="32"/>
        <v>1</v>
      </c>
      <c r="BE30" s="11">
        <v>0</v>
      </c>
      <c r="BF30" s="15">
        <v>1516</v>
      </c>
      <c r="BG30" s="11">
        <v>0</v>
      </c>
      <c r="BH30" s="17">
        <v>28.102951921135887</v>
      </c>
      <c r="BI30" s="11">
        <f t="shared" si="34"/>
        <v>68.500616511658166</v>
      </c>
      <c r="BJ30" s="17">
        <v>9.5</v>
      </c>
      <c r="BK30" s="11">
        <f t="shared" si="35"/>
        <v>52.777777777777779</v>
      </c>
      <c r="BL30" s="16">
        <f t="shared" si="36"/>
        <v>40.426131429811981</v>
      </c>
      <c r="BM30" s="33">
        <f t="shared" si="37"/>
        <v>40.426131429811981</v>
      </c>
      <c r="BN30" s="14">
        <f t="shared" si="38"/>
        <v>27</v>
      </c>
    </row>
    <row r="31" spans="1:66" x14ac:dyDescent="0.35">
      <c r="A31" s="7" t="s">
        <v>48</v>
      </c>
      <c r="B31" s="7" t="s">
        <v>75</v>
      </c>
      <c r="C31" s="8">
        <f t="shared" si="0"/>
        <v>27</v>
      </c>
      <c r="D31" s="9">
        <f t="shared" si="1"/>
        <v>27</v>
      </c>
      <c r="E31" s="33">
        <f t="shared" si="2"/>
        <v>51.040014152076616</v>
      </c>
      <c r="F31" s="10">
        <v>11</v>
      </c>
      <c r="G31" s="11">
        <f t="shared" si="3"/>
        <v>41.176470588235297</v>
      </c>
      <c r="H31" s="10">
        <v>11</v>
      </c>
      <c r="I31" s="11">
        <f t="shared" si="4"/>
        <v>89.447236180904525</v>
      </c>
      <c r="J31" s="12">
        <v>4.1155676202112303</v>
      </c>
      <c r="K31" s="11">
        <f t="shared" si="5"/>
        <v>97.942216189894395</v>
      </c>
      <c r="L31" s="10">
        <v>0</v>
      </c>
      <c r="M31" s="11">
        <f t="shared" si="6"/>
        <v>100</v>
      </c>
      <c r="N31" s="13">
        <f t="shared" si="7"/>
        <v>82.141480000000001</v>
      </c>
      <c r="O31" s="33">
        <f t="shared" si="8"/>
        <v>82.141480739758549</v>
      </c>
      <c r="P31" s="14">
        <f t="shared" si="9"/>
        <v>11</v>
      </c>
      <c r="Q31" s="15">
        <v>24</v>
      </c>
      <c r="R31" s="11">
        <f t="shared" si="10"/>
        <v>24</v>
      </c>
      <c r="S31" s="17">
        <v>532.5</v>
      </c>
      <c r="T31" s="11">
        <f t="shared" si="11"/>
        <v>0</v>
      </c>
      <c r="U31" s="17">
        <v>1.6649693071874483</v>
      </c>
      <c r="V31" s="11">
        <f t="shared" si="12"/>
        <v>91.67515346406276</v>
      </c>
      <c r="W31" s="15">
        <v>8</v>
      </c>
      <c r="X31" s="11">
        <f t="shared" si="13"/>
        <v>53.333333333333336</v>
      </c>
      <c r="Y31" s="16">
        <f t="shared" si="14"/>
        <v>42.252121699349026</v>
      </c>
      <c r="Z31" s="33">
        <f t="shared" si="15"/>
        <v>42.252121699349026</v>
      </c>
      <c r="AA31" s="14">
        <f t="shared" si="16"/>
        <v>26</v>
      </c>
      <c r="AB31" s="15">
        <v>16</v>
      </c>
      <c r="AC31" s="11">
        <f t="shared" si="17"/>
        <v>0</v>
      </c>
      <c r="AD31" s="17">
        <v>55.5</v>
      </c>
      <c r="AE31" s="11">
        <f t="shared" si="18"/>
        <v>73.923444976076553</v>
      </c>
      <c r="AF31" s="17">
        <v>2.6295574635904084</v>
      </c>
      <c r="AG31" s="11">
        <f t="shared" si="19"/>
        <v>82.469616909397274</v>
      </c>
      <c r="AH31" s="17">
        <v>13.5</v>
      </c>
      <c r="AI31" s="11">
        <f t="shared" si="20"/>
        <v>45</v>
      </c>
      <c r="AJ31" s="16">
        <f t="shared" si="21"/>
        <v>50.348265471368457</v>
      </c>
      <c r="AK31" s="33">
        <f t="shared" si="22"/>
        <v>50.348265471368457</v>
      </c>
      <c r="AL31" s="14">
        <f t="shared" si="23"/>
        <v>19</v>
      </c>
      <c r="AM31" s="15">
        <v>10</v>
      </c>
      <c r="AN31" s="11">
        <f t="shared" si="24"/>
        <v>88.333333333333329</v>
      </c>
      <c r="AO31" s="15">
        <v>1501</v>
      </c>
      <c r="AP31" s="11">
        <f t="shared" si="25"/>
        <v>0</v>
      </c>
      <c r="AQ31" s="17">
        <v>65.971806007173967</v>
      </c>
      <c r="AR31" s="11">
        <f t="shared" si="26"/>
        <v>39.320490534794224</v>
      </c>
      <c r="AS31" s="30" t="s">
        <v>130</v>
      </c>
      <c r="AT31" s="43">
        <f t="shared" si="39"/>
        <v>0</v>
      </c>
      <c r="AU31" s="30" t="s">
        <v>130</v>
      </c>
      <c r="AV31" s="43">
        <f t="shared" si="40"/>
        <v>0</v>
      </c>
      <c r="AW31" s="17">
        <v>39</v>
      </c>
      <c r="AX31" s="11">
        <f t="shared" si="27"/>
        <v>31.192660550458715</v>
      </c>
      <c r="AY31" s="17">
        <v>86.6</v>
      </c>
      <c r="AZ31" s="11">
        <f t="shared" si="28"/>
        <v>0</v>
      </c>
      <c r="BA31" s="11">
        <f t="shared" si="29"/>
        <v>7.7981651376146788</v>
      </c>
      <c r="BB31" s="31">
        <f t="shared" si="41"/>
        <v>33.863</v>
      </c>
      <c r="BC31" s="33">
        <f t="shared" si="31"/>
        <v>33.863</v>
      </c>
      <c r="BD31" s="14">
        <f t="shared" si="32"/>
        <v>20</v>
      </c>
      <c r="BE31" s="11">
        <v>0</v>
      </c>
      <c r="BF31" s="15">
        <v>1262</v>
      </c>
      <c r="BG31" s="11">
        <f>100*(BF$3-BF31)/(BF$3-BF$2)</f>
        <v>6.3934426229508201</v>
      </c>
      <c r="BH31" s="17">
        <v>27.211584740387316</v>
      </c>
      <c r="BI31" s="11">
        <f t="shared" si="34"/>
        <v>69.503279257157118</v>
      </c>
      <c r="BJ31" s="17">
        <v>11.5</v>
      </c>
      <c r="BK31" s="11">
        <f t="shared" si="35"/>
        <v>63.888888888888886</v>
      </c>
      <c r="BL31" s="16">
        <f t="shared" si="36"/>
        <v>46.595203589665608</v>
      </c>
      <c r="BM31" s="33">
        <f t="shared" si="37"/>
        <v>46.595203589665608</v>
      </c>
      <c r="BN31" s="14">
        <f t="shared" si="38"/>
        <v>25</v>
      </c>
    </row>
    <row r="32" spans="1:66" x14ac:dyDescent="0.35">
      <c r="A32" s="24"/>
      <c r="B32" s="24"/>
      <c r="C32" s="24"/>
      <c r="D32" s="25"/>
      <c r="E32" s="26"/>
      <c r="F32" s="25"/>
      <c r="G32" s="25"/>
      <c r="H32" s="27"/>
      <c r="I32" s="25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4"/>
      <c r="V32" s="24"/>
      <c r="W32" s="24"/>
      <c r="X32" s="24"/>
      <c r="Y32" s="24"/>
      <c r="Z32" s="24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5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8"/>
      <c r="AZ32" s="28"/>
      <c r="BA32" s="29"/>
      <c r="BB32" s="29"/>
      <c r="BC32" s="29"/>
      <c r="BD32" s="24"/>
      <c r="BE32" s="25"/>
      <c r="BF32" s="25"/>
      <c r="BG32" s="25"/>
      <c r="BH32" s="25"/>
      <c r="BI32" s="25"/>
      <c r="BJ32" s="25"/>
      <c r="BK32" s="25"/>
      <c r="BL32" s="25"/>
      <c r="BM32" s="24"/>
      <c r="BN32" s="25"/>
    </row>
    <row r="33" spans="1:17" ht="14.5" customHeight="1" x14ac:dyDescent="0.35">
      <c r="A33" s="45" t="s">
        <v>150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7" x14ac:dyDescent="0.3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Q34" s="18"/>
    </row>
    <row r="35" spans="1:17" x14ac:dyDescent="0.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Q35" s="18"/>
    </row>
    <row r="36" spans="1:17" x14ac:dyDescent="0.3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Q36" s="18"/>
    </row>
    <row r="37" spans="1:17" x14ac:dyDescent="0.3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7" x14ac:dyDescent="0.35">
      <c r="F38" s="18"/>
    </row>
    <row r="39" spans="1:17" x14ac:dyDescent="0.35">
      <c r="F39" s="18"/>
    </row>
    <row r="40" spans="1:17" x14ac:dyDescent="0.35">
      <c r="F40" s="18"/>
    </row>
    <row r="41" spans="1:17" x14ac:dyDescent="0.35">
      <c r="F41" s="18"/>
    </row>
    <row r="42" spans="1:17" x14ac:dyDescent="0.35">
      <c r="F42" s="18"/>
    </row>
    <row r="43" spans="1:17" x14ac:dyDescent="0.35">
      <c r="F43" s="18"/>
    </row>
    <row r="44" spans="1:17" x14ac:dyDescent="0.35">
      <c r="F44" s="18"/>
    </row>
    <row r="45" spans="1:17" x14ac:dyDescent="0.35">
      <c r="F45" s="18"/>
    </row>
    <row r="46" spans="1:17" x14ac:dyDescent="0.35">
      <c r="F46" s="18"/>
    </row>
    <row r="47" spans="1:17" x14ac:dyDescent="0.35">
      <c r="F47" s="18"/>
    </row>
    <row r="48" spans="1:17" x14ac:dyDescent="0.35">
      <c r="F48" s="18"/>
    </row>
    <row r="49" spans="6:6" x14ac:dyDescent="0.35">
      <c r="F49" s="18"/>
    </row>
    <row r="50" spans="6:6" x14ac:dyDescent="0.35">
      <c r="F50" s="18"/>
    </row>
    <row r="51" spans="6:6" x14ac:dyDescent="0.35">
      <c r="F51" s="18"/>
    </row>
    <row r="52" spans="6:6" x14ac:dyDescent="0.35">
      <c r="F52" s="18"/>
    </row>
    <row r="53" spans="6:6" x14ac:dyDescent="0.35">
      <c r="F53" s="18"/>
    </row>
    <row r="54" spans="6:6" x14ac:dyDescent="0.35">
      <c r="F54" s="18"/>
    </row>
    <row r="55" spans="6:6" x14ac:dyDescent="0.35">
      <c r="F55" s="18"/>
    </row>
    <row r="56" spans="6:6" x14ac:dyDescent="0.35">
      <c r="F56" s="18"/>
    </row>
    <row r="57" spans="6:6" x14ac:dyDescent="0.35">
      <c r="F57" s="18"/>
    </row>
    <row r="58" spans="6:6" x14ac:dyDescent="0.35">
      <c r="F58" s="18"/>
    </row>
    <row r="59" spans="6:6" x14ac:dyDescent="0.35">
      <c r="F59" s="18"/>
    </row>
    <row r="60" spans="6:6" x14ac:dyDescent="0.35">
      <c r="F60" s="18"/>
    </row>
    <row r="66" spans="6:8" x14ac:dyDescent="0.35">
      <c r="F66" s="34"/>
      <c r="H66" s="18"/>
    </row>
  </sheetData>
  <autoFilter ref="A4:BN4" xr:uid="{96D01E36-3D78-4C0A-A1D7-90233871F757}">
    <sortState xmlns:xlrd2="http://schemas.microsoft.com/office/spreadsheetml/2017/richdata2" ref="A5:BN31">
      <sortCondition ref="C4"/>
    </sortState>
  </autoFilter>
  <mergeCells count="8">
    <mergeCell ref="BE1:BN1"/>
    <mergeCell ref="AM1:BD1"/>
    <mergeCell ref="A1:B1"/>
    <mergeCell ref="C1:E1"/>
    <mergeCell ref="F1:P1"/>
    <mergeCell ref="Q1:AA1"/>
    <mergeCell ref="AB1:AL1"/>
    <mergeCell ref="A33:O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Simulator DB2021 Brazil EN</vt:lpstr>
      <vt:lpstr>Simulador DB2021 Brasil 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Lucio Carvalho Nascimento</dc:creator>
  <cp:lastModifiedBy>Gina Cardenas</cp:lastModifiedBy>
  <dcterms:created xsi:type="dcterms:W3CDTF">2016-09-14T22:21:06Z</dcterms:created>
  <dcterms:modified xsi:type="dcterms:W3CDTF">2021-06-03T15:52:23Z</dcterms:modified>
</cp:coreProperties>
</file>